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50" windowHeight="5535" tabRatio="591" activeTab="0"/>
  </bookViews>
  <sheets>
    <sheet name="P&amp;L" sheetId="1" r:id="rId1"/>
    <sheet name="B.S." sheetId="2" r:id="rId2"/>
    <sheet name="CASH FLOW" sheetId="3" r:id="rId3"/>
    <sheet name="SOCE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'B.S.'!$A$1:$H$56</definedName>
  </definedNames>
  <calcPr fullCalcOnLoad="1"/>
</workbook>
</file>

<file path=xl/sharedStrings.xml><?xml version="1.0" encoding="utf-8"?>
<sst xmlns="http://schemas.openxmlformats.org/spreadsheetml/2006/main" count="172" uniqueCount="139">
  <si>
    <t>ASTRAL ASIA BHD (374600-X)</t>
  </si>
  <si>
    <t xml:space="preserve">UNAUDITED QUARTERLY REPORT ISSUED IN COMPLIANCE WITH MASB 26 AND APPENDIX 9B </t>
  </si>
  <si>
    <t xml:space="preserve">OF THE KLSE LISTING REQUIREMENTS. </t>
  </si>
  <si>
    <t xml:space="preserve">MASB 26 STATES THAT THIS UNAUDITED QUARTERLY REPORT MUST BE READ IN CONJUNCTION </t>
  </si>
  <si>
    <t>WITH THE MOST RECENT AUDITED ANNUAL FINANCIAL REPORT.</t>
  </si>
  <si>
    <t>Current</t>
  </si>
  <si>
    <t xml:space="preserve">Preceding </t>
  </si>
  <si>
    <t>Preceding</t>
  </si>
  <si>
    <t>Year</t>
  </si>
  <si>
    <t>Todate</t>
  </si>
  <si>
    <t>RM'000</t>
  </si>
  <si>
    <t>Revenue</t>
  </si>
  <si>
    <t>2.(a)</t>
  </si>
  <si>
    <t xml:space="preserve">Profit/(loss) before finance cost, depreciation, </t>
  </si>
  <si>
    <t>income tax, minority interests and extraordinary</t>
  </si>
  <si>
    <t>items</t>
  </si>
  <si>
    <t xml:space="preserve">   (b)</t>
  </si>
  <si>
    <t>Finance cost</t>
  </si>
  <si>
    <t xml:space="preserve">   (c)</t>
  </si>
  <si>
    <t xml:space="preserve">Depreciation </t>
  </si>
  <si>
    <t xml:space="preserve">   (d)</t>
  </si>
  <si>
    <t>Profit/(loss) before income tax, minority interests</t>
  </si>
  <si>
    <t>and extraordinary items</t>
  </si>
  <si>
    <t xml:space="preserve">    (e)</t>
  </si>
  <si>
    <t>Share of profits/(losses) of associated companies</t>
  </si>
  <si>
    <t xml:space="preserve">   (f)</t>
  </si>
  <si>
    <t xml:space="preserve">   (g)</t>
  </si>
  <si>
    <t>Income tax</t>
  </si>
  <si>
    <t xml:space="preserve">    (h)</t>
  </si>
  <si>
    <t>(i) Profit/(loss) after income tax before deducting</t>
  </si>
  <si>
    <t xml:space="preserve">    minority interest</t>
  </si>
  <si>
    <t>(ii) Less minority interests</t>
  </si>
  <si>
    <t xml:space="preserve">    (i)</t>
  </si>
  <si>
    <t>Pre-acquisition profit/(loss)</t>
  </si>
  <si>
    <t xml:space="preserve">   (j)</t>
  </si>
  <si>
    <t>Net profit/(loss) from ordinary activities attributable</t>
  </si>
  <si>
    <t>to shareholders of the company</t>
  </si>
  <si>
    <t xml:space="preserve">    (k)</t>
  </si>
  <si>
    <t>(i) Extraordinary items</t>
  </si>
  <si>
    <t>(iii) Extraordinary items attributable to shareholders</t>
  </si>
  <si>
    <t xml:space="preserve">     of the company</t>
  </si>
  <si>
    <t xml:space="preserve">  (l)</t>
  </si>
  <si>
    <t xml:space="preserve">Net profit/(loss) attributable to shareholders of the </t>
  </si>
  <si>
    <t>company</t>
  </si>
  <si>
    <t xml:space="preserve">Earnings per share based on 2(l) above after </t>
  </si>
  <si>
    <t xml:space="preserve">deducting preference dividend, if any </t>
  </si>
  <si>
    <t xml:space="preserve">(i) Basic (based on ordinary shares) (sen) </t>
  </si>
  <si>
    <t>CONDENSED CONSOLIDATED BALANCE SHEET</t>
  </si>
  <si>
    <t>CURRENT</t>
  </si>
  <si>
    <t>PRECEDING</t>
  </si>
  <si>
    <t>YEAR END</t>
  </si>
  <si>
    <t>Property, plant and equipment</t>
  </si>
  <si>
    <t>Investment in associated company</t>
  </si>
  <si>
    <t>Current Assets</t>
  </si>
  <si>
    <t>Inventories</t>
  </si>
  <si>
    <t>Amount due from customers</t>
  </si>
  <si>
    <t>Trade receivables</t>
  </si>
  <si>
    <t>Other receivables</t>
  </si>
  <si>
    <t>Short term investments</t>
  </si>
  <si>
    <t>Fixed Deposits</t>
  </si>
  <si>
    <t>Cash and bank balances</t>
  </si>
  <si>
    <t>Current Liabilities</t>
  </si>
  <si>
    <t>Trade payables</t>
  </si>
  <si>
    <t>Other payables</t>
  </si>
  <si>
    <t>Hire purchase creditors</t>
  </si>
  <si>
    <t>Short term borrowings</t>
  </si>
  <si>
    <t>Provision for Taxation</t>
  </si>
  <si>
    <t xml:space="preserve">Net Current Assets/(Liabilities) </t>
  </si>
  <si>
    <t>Share Capital</t>
  </si>
  <si>
    <t>Reserves</t>
  </si>
  <si>
    <t>Share Premium</t>
  </si>
  <si>
    <t>Revaluation Reserve</t>
  </si>
  <si>
    <t>Retained Profit/(Loss)</t>
  </si>
  <si>
    <t>Minority Interests</t>
  </si>
  <si>
    <t>Long Term Liabilities</t>
  </si>
  <si>
    <t>Long term loan</t>
  </si>
  <si>
    <t>Deferred taxation</t>
  </si>
  <si>
    <t>Net Tangible Assets per share (RM)</t>
  </si>
  <si>
    <t>Proceeds from disposal of fixed assets</t>
  </si>
  <si>
    <t>Interest received</t>
  </si>
  <si>
    <t>Repayment of term loan</t>
  </si>
  <si>
    <t>Cash and cash equivalents at end of period comprise of the following items:-</t>
  </si>
  <si>
    <t>TOTAL</t>
  </si>
  <si>
    <t>CONDENSED CONSOLIDATED STATEMENT OF CHANGES IN EQUITY</t>
  </si>
  <si>
    <t>Share</t>
  </si>
  <si>
    <t xml:space="preserve">Share </t>
  </si>
  <si>
    <t>Accumulated</t>
  </si>
  <si>
    <t>Capital</t>
  </si>
  <si>
    <t>Premium</t>
  </si>
  <si>
    <t>Loss</t>
  </si>
  <si>
    <t>Total</t>
  </si>
  <si>
    <t xml:space="preserve">Revaluation </t>
  </si>
  <si>
    <t>Reserve</t>
  </si>
  <si>
    <t>Cumulative Quarter</t>
  </si>
  <si>
    <t>Individual Quarter</t>
  </si>
  <si>
    <t>(ii) Fully diluted (based on ordinary shares) (sen)</t>
  </si>
  <si>
    <t>Profit for the period</t>
  </si>
  <si>
    <t>At 2005, January 1</t>
  </si>
  <si>
    <t>Previous Qtr</t>
  </si>
  <si>
    <t>Represented by :</t>
  </si>
  <si>
    <t>3rd Quarter</t>
  </si>
  <si>
    <t>CONDENSED CONSOLIDATED INCOME STATEMENT FOR PERIOD ENDED</t>
  </si>
  <si>
    <t>CONDENSED CONSOLIDATED CASH FLOW STATEMENT</t>
  </si>
  <si>
    <t>CASH FLOWS FROM OPERATING ACTIVITIES</t>
  </si>
  <si>
    <t>Profit before taxation</t>
  </si>
  <si>
    <t>Adjustments for:-</t>
  </si>
  <si>
    <t>Bad debts written off</t>
  </si>
  <si>
    <t>Depreciation of fixed assets</t>
  </si>
  <si>
    <t>Dividend income</t>
  </si>
  <si>
    <t>(Gain) / Loss on disposal of fixed assets</t>
  </si>
  <si>
    <t>Interest expense</t>
  </si>
  <si>
    <t>Interest income</t>
  </si>
  <si>
    <t>Operating profit / (loss) before working capital changes</t>
  </si>
  <si>
    <t xml:space="preserve">Changes in working capital:- </t>
  </si>
  <si>
    <t>Receivables</t>
  </si>
  <si>
    <t>Payables</t>
  </si>
  <si>
    <t>Cash used in operations</t>
  </si>
  <si>
    <t xml:space="preserve">Interest paid </t>
  </si>
  <si>
    <t>Tax paid</t>
  </si>
  <si>
    <t>CASH FLOWS FROM INVESTING ACTIVITIES</t>
  </si>
  <si>
    <t>Dividend received</t>
  </si>
  <si>
    <t>Net cash generated from investing activities</t>
  </si>
  <si>
    <t>CASH FLOWS FROM FINANCING ACTIVITIES</t>
  </si>
  <si>
    <t>Payment of hire purchase creditors</t>
  </si>
  <si>
    <t>Drawdown of long term loan</t>
  </si>
  <si>
    <t>Net cash used in financing activities</t>
  </si>
  <si>
    <t>NET CHANGE IN CASH AND CASH EQUIVALENTS</t>
  </si>
  <si>
    <t>Purchase of property, plant and equipment</t>
  </si>
  <si>
    <t>Profit guarantee received</t>
  </si>
  <si>
    <t>Compensation received from profit guarantee</t>
  </si>
  <si>
    <t xml:space="preserve">  </t>
  </si>
  <si>
    <t xml:space="preserve"> </t>
  </si>
  <si>
    <t>N/A</t>
  </si>
  <si>
    <t>CASH AND CASH EQUIVALENTS AT 30TH SEPT 2005</t>
  </si>
  <si>
    <t>Net cash generated /(used in) operating activities</t>
  </si>
  <si>
    <t>CASH AND CASH EQUIVALENTS AT 1ST JANUARY 2005 / 2004</t>
  </si>
  <si>
    <t>At 2005, September 30</t>
  </si>
  <si>
    <t>For The Period Ended 30 SEPTENBER 2005</t>
  </si>
  <si>
    <t>Amount due from associated company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</si>
</sst>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d/mmm/yyyy"/>
    <numFmt numFmtId="175" formatCode="_-* #,##0.0_-;\-* #,##0.0_-;_-* &quot;-&quot;??_-;_-@_-"/>
    <numFmt numFmtId="176" formatCode="_-* #,##0_-;\-* #,##0_-;_-* &quot;-&quot;??_-;_-@_-"/>
    <numFmt numFmtId="177" formatCode="#,##0_ ;[Red]\-#,##0\ "/>
    <numFmt numFmtId="178" formatCode="#,##0;[Red]#,##0"/>
    <numFmt numFmtId="179" formatCode="#,##0_ ;\-#,##0\ "/>
    <numFmt numFmtId="180" formatCode="_-* #,##0.000_-;\-* #,##0.000_-;_-* &quot;-&quot;??_-;_-@_-"/>
    <numFmt numFmtId="181" formatCode="0_ ;[Red]\-0\ "/>
    <numFmt numFmtId="182" formatCode="#,##0_);[Red]\(#,##0\);&quot; -  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4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172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1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72" fontId="0" fillId="0" borderId="0" xfId="15" applyNumberFormat="1" applyFont="1" applyAlignment="1">
      <alignment/>
    </xf>
    <xf numFmtId="172" fontId="0" fillId="0" borderId="4" xfId="15" applyNumberFormat="1" applyFont="1" applyBorder="1" applyAlignment="1">
      <alignment/>
    </xf>
    <xf numFmtId="172" fontId="0" fillId="0" borderId="5" xfId="15" applyNumberFormat="1" applyFont="1" applyBorder="1" applyAlignment="1">
      <alignment/>
    </xf>
    <xf numFmtId="172" fontId="0" fillId="0" borderId="6" xfId="15" applyNumberFormat="1" applyFont="1" applyBorder="1" applyAlignment="1">
      <alignment/>
    </xf>
    <xf numFmtId="172" fontId="0" fillId="0" borderId="7" xfId="15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8" xfId="15" applyNumberFormat="1" applyFont="1" applyBorder="1" applyAlignment="1">
      <alignment/>
    </xf>
    <xf numFmtId="172" fontId="0" fillId="0" borderId="9" xfId="15" applyNumberFormat="1" applyFont="1" applyBorder="1" applyAlignment="1">
      <alignment/>
    </xf>
    <xf numFmtId="172" fontId="0" fillId="0" borderId="10" xfId="15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 horizontal="center"/>
    </xf>
    <xf numFmtId="172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2" fontId="3" fillId="0" borderId="0" xfId="15" applyNumberFormat="1" applyFont="1" applyAlignment="1">
      <alignment/>
    </xf>
    <xf numFmtId="172" fontId="3" fillId="0" borderId="0" xfId="15" applyNumberFormat="1" applyFont="1" applyBorder="1" applyAlignment="1">
      <alignment/>
    </xf>
    <xf numFmtId="0" fontId="3" fillId="0" borderId="11" xfId="0" applyFont="1" applyBorder="1" applyAlignment="1">
      <alignment/>
    </xf>
    <xf numFmtId="172" fontId="3" fillId="0" borderId="11" xfId="15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0" xfId="0" applyBorder="1" applyAlignment="1">
      <alignment horizontal="right"/>
    </xf>
    <xf numFmtId="172" fontId="0" fillId="0" borderId="0" xfId="15" applyNumberFormat="1" applyBorder="1" applyAlignment="1">
      <alignment horizontal="right"/>
    </xf>
    <xf numFmtId="43" fontId="0" fillId="0" borderId="0" xfId="0" applyNumberFormat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4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5" applyNumberFormat="1" applyFont="1" applyAlignment="1">
      <alignment horizontal="right"/>
    </xf>
    <xf numFmtId="3" fontId="0" fillId="0" borderId="0" xfId="15" applyNumberFormat="1" applyAlignment="1">
      <alignment horizontal="right"/>
    </xf>
    <xf numFmtId="3" fontId="0" fillId="0" borderId="12" xfId="15" applyNumberFormat="1" applyFont="1" applyBorder="1" applyAlignment="1">
      <alignment horizontal="right"/>
    </xf>
    <xf numFmtId="172" fontId="0" fillId="0" borderId="0" xfId="15" applyNumberFormat="1" applyFont="1" applyAlignment="1">
      <alignment horizontal="right"/>
    </xf>
    <xf numFmtId="172" fontId="0" fillId="0" borderId="0" xfId="0" applyNumberFormat="1" applyAlignment="1">
      <alignment/>
    </xf>
    <xf numFmtId="176" fontId="0" fillId="0" borderId="0" xfId="15" applyNumberFormat="1" applyFont="1" applyAlignment="1">
      <alignment/>
    </xf>
    <xf numFmtId="176" fontId="0" fillId="0" borderId="0" xfId="15" applyNumberFormat="1" applyAlignment="1">
      <alignment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/>
    </xf>
    <xf numFmtId="172" fontId="1" fillId="0" borderId="0" xfId="15" applyNumberFormat="1" applyFont="1" applyAlignment="1">
      <alignment/>
    </xf>
    <xf numFmtId="172" fontId="1" fillId="0" borderId="12" xfId="15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43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5" fontId="1" fillId="0" borderId="0" xfId="0" applyNumberFormat="1" applyFont="1" applyAlignment="1">
      <alignment horizontal="left"/>
    </xf>
    <xf numFmtId="172" fontId="3" fillId="0" borderId="0" xfId="15" applyNumberFormat="1" applyFont="1" applyAlignment="1">
      <alignment horizontal="right"/>
    </xf>
    <xf numFmtId="172" fontId="3" fillId="0" borderId="1" xfId="15" applyNumberFormat="1" applyFont="1" applyBorder="1" applyAlignment="1">
      <alignment horizontal="right"/>
    </xf>
    <xf numFmtId="172" fontId="3" fillId="0" borderId="0" xfId="15" applyNumberFormat="1" applyFont="1" applyBorder="1" applyAlignment="1">
      <alignment horizontal="right"/>
    </xf>
    <xf numFmtId="172" fontId="3" fillId="0" borderId="13" xfId="15" applyNumberFormat="1" applyFont="1" applyBorder="1" applyAlignment="1">
      <alignment horizontal="right"/>
    </xf>
    <xf numFmtId="172" fontId="3" fillId="0" borderId="11" xfId="15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5" fontId="2" fillId="0" borderId="0" xfId="0" applyNumberFormat="1" applyFont="1" applyAlignment="1" quotePrefix="1">
      <alignment horizontal="center"/>
    </xf>
    <xf numFmtId="172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72" fontId="3" fillId="0" borderId="0" xfId="15" applyNumberFormat="1" applyFont="1" applyFill="1" applyAlignment="1">
      <alignment horizontal="right"/>
    </xf>
    <xf numFmtId="172" fontId="3" fillId="0" borderId="1" xfId="15" applyNumberFormat="1" applyFont="1" applyBorder="1" applyAlignment="1">
      <alignment/>
    </xf>
    <xf numFmtId="172" fontId="3" fillId="0" borderId="1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2" fontId="0" fillId="0" borderId="1" xfId="0" applyNumberFormat="1" applyBorder="1" applyAlignment="1">
      <alignment/>
    </xf>
    <xf numFmtId="0" fontId="6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172" fontId="3" fillId="0" borderId="13" xfId="15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176" fontId="7" fillId="0" borderId="0" xfId="15" applyNumberFormat="1" applyFont="1" applyAlignment="1">
      <alignment/>
    </xf>
    <xf numFmtId="172" fontId="7" fillId="0" borderId="0" xfId="15" applyNumberFormat="1" applyFont="1" applyAlignment="1">
      <alignment/>
    </xf>
    <xf numFmtId="172" fontId="7" fillId="0" borderId="1" xfId="15" applyNumberFormat="1" applyFont="1" applyBorder="1" applyAlignment="1">
      <alignment/>
    </xf>
    <xf numFmtId="172" fontId="7" fillId="0" borderId="2" xfId="15" applyNumberFormat="1" applyFont="1" applyBorder="1" applyAlignment="1">
      <alignment/>
    </xf>
    <xf numFmtId="0" fontId="7" fillId="0" borderId="1" xfId="0" applyFont="1" applyBorder="1" applyAlignment="1">
      <alignment/>
    </xf>
    <xf numFmtId="172" fontId="7" fillId="0" borderId="0" xfId="15" applyNumberFormat="1" applyFont="1" applyBorder="1" applyAlignment="1">
      <alignment/>
    </xf>
    <xf numFmtId="172" fontId="7" fillId="0" borderId="3" xfId="15" applyNumberFormat="1" applyFont="1" applyBorder="1" applyAlignment="1">
      <alignment/>
    </xf>
    <xf numFmtId="175" fontId="7" fillId="0" borderId="0" xfId="15" applyNumberFormat="1" applyFont="1" applyAlignment="1">
      <alignment/>
    </xf>
    <xf numFmtId="173" fontId="7" fillId="0" borderId="0" xfId="15" applyNumberFormat="1" applyFont="1" applyAlignment="1">
      <alignment horizontal="center"/>
    </xf>
    <xf numFmtId="0" fontId="6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172" fontId="2" fillId="0" borderId="0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right"/>
    </xf>
    <xf numFmtId="177" fontId="0" fillId="0" borderId="0" xfId="15" applyNumberFormat="1" applyAlignment="1">
      <alignment/>
    </xf>
    <xf numFmtId="177" fontId="0" fillId="0" borderId="0" xfId="15" applyNumberFormat="1" applyAlignment="1">
      <alignment horizontal="right"/>
    </xf>
    <xf numFmtId="171" fontId="3" fillId="0" borderId="0" xfId="15" applyFont="1" applyAlignment="1">
      <alignment/>
    </xf>
    <xf numFmtId="173" fontId="8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2Q%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-%2009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Q-05%20Fin%20Rpt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KLSE\2Q-05%20Fin%20Rpt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(2)"/>
      <sheetName val="PL (2)"/>
      <sheetName val="CF"/>
      <sheetName val="CA"/>
      <sheetName val="Sheet9"/>
    </sheetNames>
    <sheetDataSet>
      <sheetData sheetId="1">
        <row r="44">
          <cell r="T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CF"/>
      <sheetName val="MA"/>
      <sheetName val="CA"/>
      <sheetName val="A5l5-1 Estate"/>
      <sheetName val="A5l5-1 Balance Sheet Notes"/>
      <sheetName val="A5l5-3 P&amp;L notes"/>
    </sheetNames>
    <sheetDataSet>
      <sheetData sheetId="0">
        <row r="10">
          <cell r="AA10">
            <v>19866.18126000001</v>
          </cell>
        </row>
        <row r="100">
          <cell r="AA100">
            <v>2076.024740000017</v>
          </cell>
        </row>
        <row r="102">
          <cell r="AA102">
            <v>447.15734</v>
          </cell>
        </row>
        <row r="121">
          <cell r="AA121">
            <v>-1325.9716469999996</v>
          </cell>
        </row>
        <row r="161">
          <cell r="AA161">
            <v>2446.8085287000004</v>
          </cell>
        </row>
      </sheetData>
      <sheetData sheetId="1">
        <row r="12">
          <cell r="T12">
            <v>116546.09902</v>
          </cell>
        </row>
        <row r="15">
          <cell r="T15">
            <v>101.51451999999999</v>
          </cell>
        </row>
        <row r="20">
          <cell r="T20">
            <v>1075.989</v>
          </cell>
        </row>
        <row r="27">
          <cell r="T27">
            <v>15825.291523700007</v>
          </cell>
        </row>
        <row r="28">
          <cell r="T28">
            <v>656.15419</v>
          </cell>
        </row>
        <row r="29">
          <cell r="T29">
            <v>10160.032350000009</v>
          </cell>
        </row>
        <row r="31">
          <cell r="T31">
            <v>2445.60358</v>
          </cell>
        </row>
        <row r="32">
          <cell r="T32">
            <v>92.204</v>
          </cell>
        </row>
        <row r="33">
          <cell r="T33">
            <v>7163.645</v>
          </cell>
        </row>
        <row r="34">
          <cell r="T34">
            <v>1536.6136099999976</v>
          </cell>
        </row>
        <row r="45">
          <cell r="T45">
            <v>6992.736</v>
          </cell>
        </row>
        <row r="46">
          <cell r="T46">
            <v>1169.87128</v>
          </cell>
        </row>
        <row r="52">
          <cell r="T52">
            <v>12239.99127</v>
          </cell>
        </row>
        <row r="53">
          <cell r="T53">
            <v>9102.62121</v>
          </cell>
        </row>
        <row r="56">
          <cell r="T56">
            <v>248.11354</v>
          </cell>
        </row>
        <row r="70">
          <cell r="T70">
            <v>1024.13454</v>
          </cell>
        </row>
        <row r="71">
          <cell r="T71">
            <v>2715.563</v>
          </cell>
        </row>
        <row r="87">
          <cell r="T87">
            <v>119996.99969999999</v>
          </cell>
        </row>
        <row r="95">
          <cell r="T95">
            <v>-61481.63514</v>
          </cell>
        </row>
        <row r="113">
          <cell r="T113">
            <v>302.8957530000212</v>
          </cell>
        </row>
        <row r="116">
          <cell r="T116">
            <v>27336.230880000003</v>
          </cell>
        </row>
        <row r="123">
          <cell r="T123">
            <v>1333.2995999999996</v>
          </cell>
        </row>
        <row r="127">
          <cell r="T127">
            <v>34743.348647</v>
          </cell>
        </row>
        <row r="142">
          <cell r="T142">
            <v>15088.443920000002</v>
          </cell>
        </row>
        <row r="144">
          <cell r="T144">
            <v>231.17275</v>
          </cell>
        </row>
        <row r="145">
          <cell r="T145">
            <v>884.884</v>
          </cell>
        </row>
      </sheetData>
      <sheetData sheetId="2">
        <row r="11">
          <cell r="F11">
            <v>19.02138</v>
          </cell>
        </row>
        <row r="12">
          <cell r="F12">
            <v>2446.8085287000004</v>
          </cell>
        </row>
        <row r="13">
          <cell r="F13">
            <v>1.8412899999999999</v>
          </cell>
        </row>
        <row r="14">
          <cell r="F14">
            <v>-115.29514999999999</v>
          </cell>
        </row>
        <row r="15">
          <cell r="F15">
            <v>447.15734</v>
          </cell>
        </row>
        <row r="16">
          <cell r="F16">
            <v>-41.88396</v>
          </cell>
        </row>
        <row r="21">
          <cell r="F21">
            <v>191.84581000000003</v>
          </cell>
        </row>
        <row r="22">
          <cell r="F22">
            <v>-1809.291523700007</v>
          </cell>
        </row>
        <row r="24">
          <cell r="F24">
            <v>-1381.3875200000002</v>
          </cell>
        </row>
        <row r="28">
          <cell r="F28">
            <v>-447.15734</v>
          </cell>
        </row>
        <row r="29">
          <cell r="F29">
            <v>-2590</v>
          </cell>
        </row>
        <row r="36">
          <cell r="F36">
            <v>1.8412899999999999</v>
          </cell>
        </row>
        <row r="37">
          <cell r="F37">
            <v>41.88396</v>
          </cell>
        </row>
        <row r="43">
          <cell r="G43">
            <v>0</v>
          </cell>
        </row>
        <row r="44">
          <cell r="F44">
            <v>-232.75096</v>
          </cell>
          <cell r="G44">
            <v>2227</v>
          </cell>
        </row>
        <row r="45">
          <cell r="F45">
            <v>350.116</v>
          </cell>
        </row>
        <row r="46">
          <cell r="F46">
            <v>-547.1</v>
          </cell>
        </row>
        <row r="52">
          <cell r="F52">
            <v>-102</v>
          </cell>
        </row>
        <row r="60">
          <cell r="F60">
            <v>-1427.3877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.S."/>
      <sheetName val="CASH FLOW"/>
      <sheetName val="SOCE"/>
    </sheetNames>
    <sheetDataSet>
      <sheetData sheetId="0">
        <row r="15">
          <cell r="G15">
            <v>38625</v>
          </cell>
          <cell r="H15">
            <v>38260</v>
          </cell>
        </row>
      </sheetData>
      <sheetData sheetId="1">
        <row r="20">
          <cell r="G20">
            <v>6992.736</v>
          </cell>
        </row>
        <row r="21">
          <cell r="G21">
            <v>1169.87128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.S."/>
      <sheetName val="CASH FLOW"/>
      <sheetName val="SOCE"/>
    </sheetNames>
    <sheetDataSet>
      <sheetData sheetId="0">
        <row r="18">
          <cell r="I18">
            <v>11490.5033</v>
          </cell>
        </row>
        <row r="20">
          <cell r="I20">
            <v>3459.2408683333333</v>
          </cell>
        </row>
        <row r="24">
          <cell r="I24">
            <v>-154.08738833333337</v>
          </cell>
        </row>
        <row r="26">
          <cell r="I26">
            <v>-1071.39024</v>
          </cell>
        </row>
        <row r="31">
          <cell r="I31">
            <v>0</v>
          </cell>
        </row>
        <row r="36">
          <cell r="I36">
            <v>0</v>
          </cell>
        </row>
        <row r="41">
          <cell r="I41">
            <v>-1177.0721899999999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9">
          <cell r="I59">
            <v>0.8805978899472491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B15">
      <pane xSplit="1" ySplit="1" topLeftCell="E36" activePane="bottomRight" state="frozen"/>
      <selection pane="topLeft" activeCell="B15" sqref="B15"/>
      <selection pane="topRight" activeCell="C15" sqref="C15"/>
      <selection pane="bottomLeft" activeCell="B16" sqref="B16"/>
      <selection pane="bottomRight" activeCell="I21" sqref="I21"/>
    </sheetView>
  </sheetViews>
  <sheetFormatPr defaultColWidth="9.140625" defaultRowHeight="12.75"/>
  <cols>
    <col min="1" max="1" width="5.28125" style="2" customWidth="1"/>
    <col min="2" max="5" width="9.140625" style="2" customWidth="1"/>
    <col min="6" max="6" width="11.57421875" style="2" customWidth="1"/>
    <col min="7" max="8" width="12.57421875" style="2" customWidth="1"/>
    <col min="9" max="10" width="11.7109375" style="2" customWidth="1"/>
    <col min="11" max="11" width="2.7109375" style="2" hidden="1" customWidth="1"/>
    <col min="12" max="12" width="10.28125" style="84" hidden="1" customWidth="1"/>
    <col min="13" max="13" width="0" style="84" hidden="1" customWidth="1"/>
    <col min="14" max="14" width="0" style="2" hidden="1" customWidth="1"/>
    <col min="15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2.75">
      <c r="A5" s="1" t="s">
        <v>3</v>
      </c>
    </row>
    <row r="6" ht="12.75">
      <c r="A6" s="1" t="s">
        <v>4</v>
      </c>
    </row>
    <row r="8" spans="1:8" ht="12.75">
      <c r="A8" s="1" t="s">
        <v>101</v>
      </c>
      <c r="H8" s="61">
        <v>38625</v>
      </c>
    </row>
    <row r="11" spans="7:10" ht="12.75">
      <c r="G11" s="105" t="s">
        <v>94</v>
      </c>
      <c r="H11" s="105"/>
      <c r="I11" s="105" t="s">
        <v>93</v>
      </c>
      <c r="J11" s="105"/>
    </row>
    <row r="12" spans="7:10" ht="12.75">
      <c r="G12" s="3" t="s">
        <v>5</v>
      </c>
      <c r="H12" s="3" t="s">
        <v>6</v>
      </c>
      <c r="I12" s="3" t="s">
        <v>5</v>
      </c>
      <c r="J12" s="3" t="s">
        <v>7</v>
      </c>
    </row>
    <row r="13" spans="7:10" ht="12.75">
      <c r="G13" s="3" t="s">
        <v>8</v>
      </c>
      <c r="H13" s="3" t="s">
        <v>8</v>
      </c>
      <c r="I13" s="3" t="s">
        <v>8</v>
      </c>
      <c r="J13" s="3" t="s">
        <v>8</v>
      </c>
    </row>
    <row r="14" spans="7:13" ht="12.75">
      <c r="G14" s="4" t="s">
        <v>100</v>
      </c>
      <c r="H14" s="4"/>
      <c r="I14" s="4" t="s">
        <v>9</v>
      </c>
      <c r="J14" s="4"/>
      <c r="M14" s="85" t="s">
        <v>98</v>
      </c>
    </row>
    <row r="15" spans="7:13" ht="12.75">
      <c r="G15" s="60">
        <v>38625</v>
      </c>
      <c r="H15" s="60">
        <v>38260</v>
      </c>
      <c r="I15" s="60">
        <f>G15</f>
        <v>38625</v>
      </c>
      <c r="J15" s="60">
        <f>H15</f>
        <v>38260</v>
      </c>
      <c r="L15" s="86">
        <v>38533</v>
      </c>
      <c r="M15" s="86">
        <v>38442</v>
      </c>
    </row>
    <row r="16" spans="7:10" ht="12.75">
      <c r="G16" s="3" t="s">
        <v>10</v>
      </c>
      <c r="H16" s="3" t="s">
        <v>10</v>
      </c>
      <c r="I16" s="3" t="s">
        <v>10</v>
      </c>
      <c r="J16" s="3" t="s">
        <v>10</v>
      </c>
    </row>
    <row r="18" spans="1:13" ht="12.75">
      <c r="A18" s="5">
        <v>1</v>
      </c>
      <c r="B18" s="2" t="s">
        <v>11</v>
      </c>
      <c r="G18" s="6">
        <f>I18-L18</f>
        <v>8375.677960000008</v>
      </c>
      <c r="H18" s="6">
        <v>15384</v>
      </c>
      <c r="I18" s="6">
        <f>'[2]PL'!AA10</f>
        <v>19866.18126000001</v>
      </c>
      <c r="J18" s="6">
        <v>42788</v>
      </c>
      <c r="L18" s="87">
        <f>'[4]P&amp;L'!I18</f>
        <v>11490.5033</v>
      </c>
      <c r="M18" s="88">
        <v>5862</v>
      </c>
    </row>
    <row r="19" spans="7:13" ht="12.75">
      <c r="G19" s="6"/>
      <c r="H19" s="6"/>
      <c r="I19" s="6"/>
      <c r="J19" s="6"/>
      <c r="M19" s="88"/>
    </row>
    <row r="20" spans="1:13" ht="12.75">
      <c r="A20" s="7" t="s">
        <v>12</v>
      </c>
      <c r="B20" s="2" t="s">
        <v>13</v>
      </c>
      <c r="G20" s="6">
        <f>I20-L20</f>
        <v>1063.5924003666842</v>
      </c>
      <c r="H20" s="6">
        <v>2081</v>
      </c>
      <c r="I20" s="50">
        <f>'[2]PL'!AA100+'[2]PL'!AA161</f>
        <v>4522.8332687000175</v>
      </c>
      <c r="J20" s="6">
        <v>3084</v>
      </c>
      <c r="L20" s="87">
        <f>'[4]P&amp;L'!I20</f>
        <v>3459.2408683333333</v>
      </c>
      <c r="M20" s="88">
        <v>1762</v>
      </c>
    </row>
    <row r="21" spans="1:13" ht="12.75">
      <c r="A21" s="7"/>
      <c r="B21" s="2" t="s">
        <v>14</v>
      </c>
      <c r="G21" s="6"/>
      <c r="H21" s="6"/>
      <c r="I21" s="6"/>
      <c r="J21" s="6"/>
      <c r="M21" s="88"/>
    </row>
    <row r="22" spans="1:13" ht="12.75">
      <c r="A22" s="7"/>
      <c r="B22" s="2" t="s">
        <v>15</v>
      </c>
      <c r="G22" s="6"/>
      <c r="H22" s="6"/>
      <c r="I22" s="6"/>
      <c r="J22" s="6"/>
      <c r="M22" s="88"/>
    </row>
    <row r="23" spans="1:13" ht="12.75">
      <c r="A23" s="7"/>
      <c r="G23" s="6"/>
      <c r="H23" s="6"/>
      <c r="I23" s="6"/>
      <c r="J23" s="6"/>
      <c r="M23" s="88"/>
    </row>
    <row r="24" spans="1:13" ht="12.75">
      <c r="A24" s="7" t="s">
        <v>16</v>
      </c>
      <c r="B24" s="2" t="s">
        <v>17</v>
      </c>
      <c r="G24" s="6">
        <f>I24-L24</f>
        <v>-293.0699516666666</v>
      </c>
      <c r="H24" s="6">
        <v>-292</v>
      </c>
      <c r="I24" s="6">
        <f>-'[2]PL'!AA102</f>
        <v>-447.15734</v>
      </c>
      <c r="J24" s="6">
        <v>-317</v>
      </c>
      <c r="L24" s="87">
        <f>'[4]P&amp;L'!I24</f>
        <v>-154.08738833333337</v>
      </c>
      <c r="M24" s="88">
        <v>-151</v>
      </c>
    </row>
    <row r="25" spans="7:13" ht="12.75">
      <c r="G25" s="6"/>
      <c r="H25" s="6"/>
      <c r="I25" s="6"/>
      <c r="J25" s="6"/>
      <c r="M25" s="88"/>
    </row>
    <row r="26" spans="1:13" ht="12.75">
      <c r="A26" s="7" t="s">
        <v>18</v>
      </c>
      <c r="B26" s="2" t="s">
        <v>19</v>
      </c>
      <c r="G26" s="6">
        <f>I26-L26</f>
        <v>-1375.4182887000004</v>
      </c>
      <c r="H26" s="6">
        <v>-73</v>
      </c>
      <c r="I26" s="6">
        <f>-'[2]PL'!AA161</f>
        <v>-2446.8085287000004</v>
      </c>
      <c r="J26" s="6">
        <v>-1739</v>
      </c>
      <c r="L26" s="87">
        <f>'[4]P&amp;L'!I26</f>
        <v>-1071.39024</v>
      </c>
      <c r="M26" s="88">
        <v>-568</v>
      </c>
    </row>
    <row r="27" spans="7:13" ht="12.75">
      <c r="G27" s="8"/>
      <c r="H27" s="8"/>
      <c r="I27" s="8"/>
      <c r="J27" s="8"/>
      <c r="L27" s="89"/>
      <c r="M27" s="89"/>
    </row>
    <row r="28" spans="1:13" ht="12.75">
      <c r="A28" s="7" t="s">
        <v>20</v>
      </c>
      <c r="B28" s="2" t="s">
        <v>21</v>
      </c>
      <c r="G28" s="6">
        <f>+G20+G24+G26</f>
        <v>-604.8958399999829</v>
      </c>
      <c r="H28" s="6">
        <f>+H20+H24+H26</f>
        <v>1716</v>
      </c>
      <c r="I28" s="50">
        <f>+I20+I24+I26+I25</f>
        <v>1628.8674000000174</v>
      </c>
      <c r="J28" s="6">
        <f>+J20+J24+J26</f>
        <v>1028</v>
      </c>
      <c r="L28" s="88">
        <f>+L20+L24+L26</f>
        <v>2233.76324</v>
      </c>
      <c r="M28" s="88">
        <f>+M20+M24+M26</f>
        <v>1043</v>
      </c>
    </row>
    <row r="29" spans="2:13" ht="12.75">
      <c r="B29" s="2" t="s">
        <v>22</v>
      </c>
      <c r="G29" s="6"/>
      <c r="H29" s="6"/>
      <c r="I29" s="6"/>
      <c r="J29" s="6"/>
      <c r="M29" s="88"/>
    </row>
    <row r="30" spans="7:13" ht="12.75">
      <c r="G30" s="6"/>
      <c r="H30" s="6"/>
      <c r="I30" s="6"/>
      <c r="J30" s="6"/>
      <c r="M30" s="88"/>
    </row>
    <row r="31" spans="1:13" ht="12.75">
      <c r="A31" s="7" t="s">
        <v>23</v>
      </c>
      <c r="B31" s="2" t="s">
        <v>24</v>
      </c>
      <c r="G31" s="6">
        <f>I31-L31</f>
        <v>0</v>
      </c>
      <c r="H31" s="6">
        <v>0</v>
      </c>
      <c r="I31" s="6">
        <v>0</v>
      </c>
      <c r="J31" s="6">
        <v>0</v>
      </c>
      <c r="L31" s="87">
        <f>'[4]P&amp;L'!I31</f>
        <v>0</v>
      </c>
      <c r="M31" s="88">
        <v>0</v>
      </c>
    </row>
    <row r="32" spans="7:13" ht="12.75">
      <c r="G32" s="6"/>
      <c r="H32" s="6"/>
      <c r="I32" s="6"/>
      <c r="J32" s="6"/>
      <c r="L32" s="88"/>
      <c r="M32" s="88"/>
    </row>
    <row r="33" spans="1:13" ht="12.75">
      <c r="A33" s="7" t="s">
        <v>25</v>
      </c>
      <c r="B33" s="2" t="s">
        <v>21</v>
      </c>
      <c r="G33" s="9">
        <f>+G28+G31</f>
        <v>-604.8958399999829</v>
      </c>
      <c r="H33" s="9">
        <f>+H28+H31</f>
        <v>1716</v>
      </c>
      <c r="I33" s="9">
        <f>+I28+I31</f>
        <v>1628.8674000000174</v>
      </c>
      <c r="J33" s="9">
        <f>+J28+J31</f>
        <v>1028</v>
      </c>
      <c r="L33" s="90">
        <f>+L28+L31</f>
        <v>2233.76324</v>
      </c>
      <c r="M33" s="90">
        <f>+M28+M31</f>
        <v>1043</v>
      </c>
    </row>
    <row r="34" spans="2:13" ht="12.75">
      <c r="B34" s="2" t="s">
        <v>22</v>
      </c>
      <c r="G34" s="6"/>
      <c r="H34" s="6"/>
      <c r="I34" s="6"/>
      <c r="J34" s="6"/>
      <c r="M34" s="88"/>
    </row>
    <row r="35" spans="7:13" ht="12.75">
      <c r="G35" s="6"/>
      <c r="H35" s="6"/>
      <c r="I35" s="6"/>
      <c r="J35" s="6"/>
      <c r="M35" s="88"/>
    </row>
    <row r="36" spans="1:13" ht="12.75">
      <c r="A36" s="7" t="s">
        <v>26</v>
      </c>
      <c r="B36" s="2" t="s">
        <v>27</v>
      </c>
      <c r="G36" s="6">
        <f>I36-L36</f>
        <v>0</v>
      </c>
      <c r="H36" s="6">
        <v>-1</v>
      </c>
      <c r="I36" s="6">
        <f>'[1]PL (2)'!$T$44</f>
        <v>0</v>
      </c>
      <c r="J36" s="6">
        <v>-8450</v>
      </c>
      <c r="L36" s="87">
        <f>'[4]P&amp;L'!I36</f>
        <v>0</v>
      </c>
      <c r="M36" s="88">
        <v>-308</v>
      </c>
    </row>
    <row r="37" spans="1:13" ht="12.75">
      <c r="A37" s="7"/>
      <c r="G37" s="8"/>
      <c r="H37" s="8"/>
      <c r="I37" s="8"/>
      <c r="J37" s="8"/>
      <c r="L37" s="91"/>
      <c r="M37" s="89"/>
    </row>
    <row r="38" spans="1:13" ht="12.75">
      <c r="A38" s="7" t="s">
        <v>28</v>
      </c>
      <c r="B38" s="2" t="s">
        <v>29</v>
      </c>
      <c r="G38" s="6">
        <f>+G33+G36</f>
        <v>-604.8958399999829</v>
      </c>
      <c r="H38" s="6">
        <f>+H33+H36</f>
        <v>1715</v>
      </c>
      <c r="I38" s="6">
        <f>+I33+I36</f>
        <v>1628.8674000000174</v>
      </c>
      <c r="J38" s="6">
        <f>+J33+J36</f>
        <v>-7422</v>
      </c>
      <c r="L38" s="88">
        <f>+L33+L36</f>
        <v>2233.76324</v>
      </c>
      <c r="M38" s="88">
        <f>+M33+M36</f>
        <v>735</v>
      </c>
    </row>
    <row r="39" spans="1:13" ht="12.75">
      <c r="A39" s="7"/>
      <c r="B39" s="2" t="s">
        <v>30</v>
      </c>
      <c r="G39" s="6"/>
      <c r="H39" s="6"/>
      <c r="I39" s="6"/>
      <c r="J39" s="6"/>
      <c r="M39" s="88"/>
    </row>
    <row r="40" spans="1:13" ht="12.75">
      <c r="A40" s="7"/>
      <c r="G40" s="6"/>
      <c r="H40" s="6"/>
      <c r="I40" s="6"/>
      <c r="J40" s="6"/>
      <c r="M40" s="88"/>
    </row>
    <row r="41" spans="1:13" ht="12.75">
      <c r="A41" s="7"/>
      <c r="B41" s="2" t="s">
        <v>31</v>
      </c>
      <c r="G41" s="6">
        <f>I41-L41</f>
        <v>-148.89945699999976</v>
      </c>
      <c r="H41" s="6">
        <v>-496</v>
      </c>
      <c r="I41" s="6">
        <f>'[2]PL'!AA121</f>
        <v>-1325.9716469999996</v>
      </c>
      <c r="J41" s="6">
        <v>-1088</v>
      </c>
      <c r="L41" s="87">
        <f>'[4]P&amp;L'!I41</f>
        <v>-1177.0721899999999</v>
      </c>
      <c r="M41" s="88">
        <v>-412</v>
      </c>
    </row>
    <row r="42" spans="1:13" ht="12.75">
      <c r="A42" s="7"/>
      <c r="G42" s="6"/>
      <c r="H42" s="6"/>
      <c r="I42" s="6"/>
      <c r="J42" s="6"/>
      <c r="M42" s="88"/>
    </row>
    <row r="43" spans="1:13" ht="12.75">
      <c r="A43" s="7" t="s">
        <v>32</v>
      </c>
      <c r="B43" s="2" t="s">
        <v>33</v>
      </c>
      <c r="G43" s="6">
        <f>I43-M43</f>
        <v>0</v>
      </c>
      <c r="H43" s="6">
        <v>0</v>
      </c>
      <c r="I43" s="6">
        <v>0</v>
      </c>
      <c r="J43" s="6">
        <v>0</v>
      </c>
      <c r="L43" s="84">
        <v>0</v>
      </c>
      <c r="M43" s="88">
        <v>0</v>
      </c>
    </row>
    <row r="44" spans="1:13" ht="12.75">
      <c r="A44" s="7"/>
      <c r="G44" s="8"/>
      <c r="H44" s="8"/>
      <c r="I44" s="8"/>
      <c r="J44" s="8"/>
      <c r="L44" s="91"/>
      <c r="M44" s="89"/>
    </row>
    <row r="45" spans="1:13" ht="12.75">
      <c r="A45" s="7" t="s">
        <v>34</v>
      </c>
      <c r="B45" s="2" t="s">
        <v>35</v>
      </c>
      <c r="G45" s="6">
        <f>+G38+G41+G43</f>
        <v>-753.7952969999826</v>
      </c>
      <c r="H45" s="6">
        <f>+H38+H41+H43</f>
        <v>1219</v>
      </c>
      <c r="I45" s="6">
        <f>+I38+I41+I43</f>
        <v>302.89575300001775</v>
      </c>
      <c r="J45" s="6">
        <f>+J38+J41+J43</f>
        <v>-8510</v>
      </c>
      <c r="L45" s="88">
        <f>+L38+L41+L43</f>
        <v>1056.6910500000004</v>
      </c>
      <c r="M45" s="88">
        <f>+M38+M41+M43</f>
        <v>323</v>
      </c>
    </row>
    <row r="46" spans="1:13" ht="12.75">
      <c r="A46" s="7"/>
      <c r="B46" s="2" t="s">
        <v>36</v>
      </c>
      <c r="G46" s="10"/>
      <c r="H46" s="10"/>
      <c r="I46" s="10"/>
      <c r="J46" s="10"/>
      <c r="M46" s="92"/>
    </row>
    <row r="47" ht="12.75">
      <c r="A47" s="7"/>
    </row>
    <row r="48" spans="1:13" ht="12.75">
      <c r="A48" s="7" t="s">
        <v>37</v>
      </c>
      <c r="B48" s="2" t="s">
        <v>38</v>
      </c>
      <c r="G48" s="6">
        <f>I48-M48</f>
        <v>0</v>
      </c>
      <c r="H48" s="6">
        <v>0</v>
      </c>
      <c r="I48" s="6">
        <v>0</v>
      </c>
      <c r="J48" s="6">
        <v>0</v>
      </c>
      <c r="L48" s="87">
        <f>'[4]P&amp;L'!I48</f>
        <v>0</v>
      </c>
      <c r="M48" s="88">
        <v>0</v>
      </c>
    </row>
    <row r="49" spans="1:13" ht="12.75">
      <c r="A49" s="7"/>
      <c r="B49" s="2" t="s">
        <v>31</v>
      </c>
      <c r="G49" s="6">
        <f>I49-M49</f>
        <v>0</v>
      </c>
      <c r="H49" s="6">
        <v>0</v>
      </c>
      <c r="I49" s="6">
        <v>0</v>
      </c>
      <c r="J49" s="6">
        <v>0</v>
      </c>
      <c r="L49" s="87">
        <f>'[4]P&amp;L'!I49</f>
        <v>0</v>
      </c>
      <c r="M49" s="88">
        <v>0</v>
      </c>
    </row>
    <row r="50" spans="1:13" ht="12.75">
      <c r="A50" s="7"/>
      <c r="B50" s="2" t="s">
        <v>39</v>
      </c>
      <c r="G50" s="6">
        <f>I50-M50</f>
        <v>0</v>
      </c>
      <c r="H50" s="6">
        <v>0</v>
      </c>
      <c r="I50" s="6">
        <v>0</v>
      </c>
      <c r="J50" s="6">
        <v>0</v>
      </c>
      <c r="L50" s="87">
        <f>'[4]P&amp;L'!I50</f>
        <v>0</v>
      </c>
      <c r="M50" s="88">
        <v>0</v>
      </c>
    </row>
    <row r="51" spans="1:13" ht="12.75">
      <c r="A51" s="7"/>
      <c r="B51" s="2" t="s">
        <v>40</v>
      </c>
      <c r="G51" s="6"/>
      <c r="H51" s="6"/>
      <c r="I51" s="6"/>
      <c r="J51" s="6"/>
      <c r="M51" s="88"/>
    </row>
    <row r="52" spans="1:13" ht="12.75">
      <c r="A52" s="7"/>
      <c r="G52" s="6"/>
      <c r="H52" s="6"/>
      <c r="I52" s="6"/>
      <c r="J52" s="6"/>
      <c r="L52" s="91"/>
      <c r="M52" s="88"/>
    </row>
    <row r="53" spans="1:13" ht="12.75">
      <c r="A53" s="7" t="s">
        <v>41</v>
      </c>
      <c r="B53" s="2" t="s">
        <v>42</v>
      </c>
      <c r="G53" s="9"/>
      <c r="H53" s="9"/>
      <c r="I53" s="9"/>
      <c r="J53" s="9"/>
      <c r="M53" s="90"/>
    </row>
    <row r="54" spans="1:13" ht="13.5" thickBot="1">
      <c r="A54" s="7"/>
      <c r="B54" s="2" t="s">
        <v>43</v>
      </c>
      <c r="G54" s="11">
        <f>+G45+G48+G49+G50</f>
        <v>-753.7952969999826</v>
      </c>
      <c r="H54" s="11">
        <f>+H45+H48+H49+H50</f>
        <v>1219</v>
      </c>
      <c r="I54" s="11">
        <f>+I45+I48+I49+I50</f>
        <v>302.89575300001775</v>
      </c>
      <c r="J54" s="11">
        <f>+J45+J48+J49+J50</f>
        <v>-8510</v>
      </c>
      <c r="L54" s="93">
        <f>+L45+L48+L49+L50</f>
        <v>1056.6910500000004</v>
      </c>
      <c r="M54" s="93">
        <f>+M45+M48+M49+M50</f>
        <v>323</v>
      </c>
    </row>
    <row r="55" ht="12.75">
      <c r="A55" s="7"/>
    </row>
    <row r="56" spans="1:2" ht="12.75">
      <c r="A56" s="5">
        <v>3</v>
      </c>
      <c r="B56" s="2" t="s">
        <v>44</v>
      </c>
    </row>
    <row r="57" spans="1:2" ht="12.75">
      <c r="A57" s="7"/>
      <c r="B57" s="2" t="s">
        <v>45</v>
      </c>
    </row>
    <row r="58" ht="12.75">
      <c r="A58" s="7"/>
    </row>
    <row r="59" spans="1:13" ht="12.75">
      <c r="A59" s="7"/>
      <c r="B59" s="2" t="s">
        <v>46</v>
      </c>
      <c r="G59" s="104">
        <f>+G54/119997*100</f>
        <v>-0.6281784519612845</v>
      </c>
      <c r="H59" s="104">
        <f>+H54/119997*100</f>
        <v>1.0158587298015784</v>
      </c>
      <c r="I59" s="104">
        <f>+I54/119997*100</f>
        <v>0.25241943798596445</v>
      </c>
      <c r="J59" s="104">
        <f>+J54/119997*100</f>
        <v>-7.0918439627657355</v>
      </c>
      <c r="L59" s="94">
        <f>'[4]P&amp;L'!I59</f>
        <v>0.8805978899472491</v>
      </c>
      <c r="M59" s="95">
        <f>+M54/119997*100</f>
        <v>0.2691733960015667</v>
      </c>
    </row>
    <row r="60" spans="1:10" ht="12.75">
      <c r="A60" s="7"/>
      <c r="G60" s="7"/>
      <c r="H60" s="7"/>
      <c r="I60" s="7"/>
      <c r="J60" s="7"/>
    </row>
    <row r="61" spans="1:13" ht="12.75">
      <c r="A61" s="7"/>
      <c r="B61" s="2" t="s">
        <v>95</v>
      </c>
      <c r="G61" s="103" t="s">
        <v>132</v>
      </c>
      <c r="H61" s="103" t="s">
        <v>132</v>
      </c>
      <c r="I61" s="103" t="s">
        <v>132</v>
      </c>
      <c r="J61" s="103" t="s">
        <v>132</v>
      </c>
      <c r="L61" s="94" t="s">
        <v>130</v>
      </c>
      <c r="M61" s="95" t="s">
        <v>131</v>
      </c>
    </row>
    <row r="64" ht="12.75">
      <c r="I64" s="19" t="s">
        <v>131</v>
      </c>
    </row>
  </sheetData>
  <mergeCells count="2">
    <mergeCell ref="G11:H11"/>
    <mergeCell ref="I11:J11"/>
  </mergeCells>
  <printOptions/>
  <pageMargins left="0.3937007874015748" right="0" top="0.3937007874015748" bottom="0" header="0" footer="0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16">
      <selection activeCell="G17" sqref="G17"/>
    </sheetView>
  </sheetViews>
  <sheetFormatPr defaultColWidth="9.140625" defaultRowHeight="12.75"/>
  <cols>
    <col min="1" max="1" width="3.57421875" style="2" customWidth="1"/>
    <col min="2" max="6" width="9.140625" style="2" customWidth="1"/>
    <col min="7" max="7" width="14.7109375" style="2" customWidth="1"/>
    <col min="8" max="8" width="13.8515625" style="2" customWidth="1"/>
    <col min="9" max="16384" width="9.140625" style="2" customWidth="1"/>
  </cols>
  <sheetData>
    <row r="1" ht="12.75">
      <c r="A1" s="1" t="s">
        <v>0</v>
      </c>
    </row>
    <row r="2" ht="12.75">
      <c r="A2" s="1" t="s">
        <v>47</v>
      </c>
    </row>
    <row r="4" spans="7:8" ht="12.75">
      <c r="G4" s="3" t="s">
        <v>48</v>
      </c>
      <c r="H4" s="3" t="s">
        <v>49</v>
      </c>
    </row>
    <row r="5" spans="7:8" ht="12.75">
      <c r="G5" s="3" t="s">
        <v>50</v>
      </c>
      <c r="H5" s="3" t="s">
        <v>50</v>
      </c>
    </row>
    <row r="6" spans="7:8" ht="12.75">
      <c r="G6" s="60">
        <f>'P&amp;L'!G15</f>
        <v>38625</v>
      </c>
      <c r="H6" s="60">
        <v>38352</v>
      </c>
    </row>
    <row r="7" spans="7:8" ht="12.75">
      <c r="G7" s="3" t="s">
        <v>10</v>
      </c>
      <c r="H7" s="3" t="s">
        <v>10</v>
      </c>
    </row>
    <row r="9" spans="1:8" ht="12.75">
      <c r="A9" s="1" t="s">
        <v>51</v>
      </c>
      <c r="G9" s="6">
        <f>'[2]BS'!T12</f>
        <v>116546.09902</v>
      </c>
      <c r="H9" s="6">
        <v>118968</v>
      </c>
    </row>
    <row r="10" spans="1:8" ht="12.75">
      <c r="A10" s="1"/>
      <c r="G10" s="6"/>
      <c r="H10" s="6"/>
    </row>
    <row r="11" spans="1:8" ht="12.75">
      <c r="A11" s="1" t="s">
        <v>52</v>
      </c>
      <c r="G11" s="6">
        <f>'[2]BS'!T18+'[2]BS'!T20+'[2]BS'!T24</f>
        <v>1075.989</v>
      </c>
      <c r="H11" s="6">
        <v>1076</v>
      </c>
    </row>
    <row r="12" spans="1:8" ht="12.75">
      <c r="A12" s="1"/>
      <c r="G12" s="6"/>
      <c r="H12" s="6"/>
    </row>
    <row r="13" spans="1:8" ht="12.75">
      <c r="A13" s="1" t="s">
        <v>53</v>
      </c>
      <c r="G13" s="6"/>
      <c r="H13" s="6"/>
    </row>
    <row r="14" spans="2:8" ht="12.75">
      <c r="B14" s="2" t="s">
        <v>54</v>
      </c>
      <c r="G14" s="15">
        <f>'[2]BS'!T28</f>
        <v>656.15419</v>
      </c>
      <c r="H14" s="15">
        <v>848</v>
      </c>
    </row>
    <row r="15" spans="2:8" ht="12.75">
      <c r="B15" s="2" t="s">
        <v>55</v>
      </c>
      <c r="G15" s="16">
        <f>'[2]BS'!T27</f>
        <v>15825.291523700007</v>
      </c>
      <c r="H15" s="17">
        <v>14016</v>
      </c>
    </row>
    <row r="16" spans="2:8" ht="12.75">
      <c r="B16" s="2" t="s">
        <v>56</v>
      </c>
      <c r="G16" s="16">
        <f>'[2]BS'!T29</f>
        <v>10160.032350000009</v>
      </c>
      <c r="H16" s="17">
        <v>8132</v>
      </c>
    </row>
    <row r="17" spans="2:8" ht="12.75">
      <c r="B17" s="2" t="s">
        <v>57</v>
      </c>
      <c r="G17" s="16">
        <f>'[2]BS'!$T$31+'[2]BS'!$T$32+'[2]BS'!$T$33+'[2]BS'!$T$34-100</f>
        <v>11138.066189999998</v>
      </c>
      <c r="H17" s="17">
        <v>11936</v>
      </c>
    </row>
    <row r="18" spans="2:8" ht="12.75">
      <c r="B18" s="2" t="s">
        <v>138</v>
      </c>
      <c r="G18" s="16">
        <v>1</v>
      </c>
      <c r="H18" s="17">
        <v>1</v>
      </c>
    </row>
    <row r="19" spans="2:8" ht="12.75">
      <c r="B19" s="2" t="s">
        <v>58</v>
      </c>
      <c r="G19" s="16">
        <f>'[2]BS'!$T$15</f>
        <v>101.51451999999999</v>
      </c>
      <c r="H19" s="17">
        <v>102</v>
      </c>
    </row>
    <row r="20" spans="2:8" ht="12.75">
      <c r="B20" s="2" t="s">
        <v>59</v>
      </c>
      <c r="G20" s="16">
        <f>'[2]BS'!$T$45</f>
        <v>6992.736</v>
      </c>
      <c r="H20" s="17">
        <v>751</v>
      </c>
    </row>
    <row r="21" spans="2:8" ht="12.75">
      <c r="B21" s="2" t="s">
        <v>60</v>
      </c>
      <c r="G21" s="16">
        <f>'[2]BS'!$T$46</f>
        <v>1169.87128</v>
      </c>
      <c r="H21" s="17">
        <v>1783</v>
      </c>
    </row>
    <row r="22" spans="7:8" ht="12.75">
      <c r="G22" s="18">
        <f>SUM(G14:G21)</f>
        <v>46044.666053700006</v>
      </c>
      <c r="H22" s="18">
        <f>SUM(H14:H21)</f>
        <v>37569</v>
      </c>
    </row>
    <row r="23" spans="1:8" ht="12.75">
      <c r="A23" s="1" t="s">
        <v>61</v>
      </c>
      <c r="G23" s="16"/>
      <c r="H23" s="17"/>
    </row>
    <row r="24" spans="2:8" ht="12.75">
      <c r="B24" s="2" t="s">
        <v>62</v>
      </c>
      <c r="G24" s="16">
        <f>'[2]BS'!$T$52</f>
        <v>12239.99127</v>
      </c>
      <c r="H24" s="17">
        <v>19357</v>
      </c>
    </row>
    <row r="25" spans="2:8" ht="12.75">
      <c r="B25" s="2" t="s">
        <v>63</v>
      </c>
      <c r="G25" s="16">
        <f>'[2]BS'!$T$53</f>
        <v>9102.62121</v>
      </c>
      <c r="H25" s="17">
        <v>3367</v>
      </c>
    </row>
    <row r="26" spans="2:8" ht="12.75">
      <c r="B26" s="2" t="s">
        <v>64</v>
      </c>
      <c r="G26" s="16">
        <f>'[2]BS'!$T$56</f>
        <v>248.11354</v>
      </c>
      <c r="H26" s="17">
        <v>234</v>
      </c>
    </row>
    <row r="27" spans="2:8" ht="12.75">
      <c r="B27" s="2" t="s">
        <v>65</v>
      </c>
      <c r="G27" s="16">
        <f>'[2]BS'!$T$71</f>
        <v>2715.563</v>
      </c>
      <c r="H27" s="17">
        <v>3269</v>
      </c>
    </row>
    <row r="28" spans="2:8" ht="12.75">
      <c r="B28" s="2" t="s">
        <v>66</v>
      </c>
      <c r="G28" s="16">
        <f>'[2]BS'!$T$70</f>
        <v>1024.13454</v>
      </c>
      <c r="H28" s="17">
        <v>3496</v>
      </c>
    </row>
    <row r="29" spans="7:8" ht="12.75">
      <c r="G29" s="18">
        <f>SUM(G24:G28)</f>
        <v>25330.423559999996</v>
      </c>
      <c r="H29" s="18">
        <f>SUM(H24:H28)</f>
        <v>29723</v>
      </c>
    </row>
    <row r="30" spans="7:8" ht="12.75">
      <c r="G30" s="6"/>
      <c r="H30" s="6"/>
    </row>
    <row r="31" spans="1:8" s="1" customFormat="1" ht="12.75">
      <c r="A31" s="1" t="s">
        <v>67</v>
      </c>
      <c r="G31" s="56">
        <f>+G22-G29</f>
        <v>20714.24249370001</v>
      </c>
      <c r="H31" s="56">
        <f>+H22-H29</f>
        <v>7846</v>
      </c>
    </row>
    <row r="32" spans="7:8" ht="12.75">
      <c r="G32" s="6"/>
      <c r="H32" s="6"/>
    </row>
    <row r="33" spans="7:8" ht="13.5" thickBot="1">
      <c r="G33" s="57">
        <f>+G9+G11+G31</f>
        <v>138336.3305137</v>
      </c>
      <c r="H33" s="57">
        <f>+H9+H11+H31</f>
        <v>127890</v>
      </c>
    </row>
    <row r="34" spans="7:8" ht="13.5" thickTop="1">
      <c r="G34" s="10"/>
      <c r="H34" s="10"/>
    </row>
    <row r="35" spans="1:8" ht="12.75">
      <c r="A35" s="1" t="s">
        <v>99</v>
      </c>
      <c r="G35" s="6"/>
      <c r="H35" s="6"/>
    </row>
    <row r="36" spans="1:8" ht="12.75">
      <c r="A36" s="1"/>
      <c r="F36" s="19"/>
      <c r="G36" s="6"/>
      <c r="H36" s="6"/>
    </row>
    <row r="37" spans="1:8" ht="12.75">
      <c r="A37" s="1" t="s">
        <v>68</v>
      </c>
      <c r="G37" s="6">
        <f>'[2]BS'!$T$87</f>
        <v>119996.99969999999</v>
      </c>
      <c r="H37" s="6">
        <v>119997</v>
      </c>
    </row>
    <row r="38" spans="1:8" ht="12.75">
      <c r="A38" s="1"/>
      <c r="G38" s="6"/>
      <c r="H38" s="6"/>
    </row>
    <row r="39" spans="1:8" ht="12.75">
      <c r="A39" s="1" t="s">
        <v>69</v>
      </c>
      <c r="G39" s="6"/>
      <c r="H39" s="6"/>
    </row>
    <row r="40" spans="2:8" ht="12.75">
      <c r="B40" s="2" t="s">
        <v>70</v>
      </c>
      <c r="G40" s="15">
        <f>'[2]BS'!$T$123</f>
        <v>1333.2995999999996</v>
      </c>
      <c r="H40" s="20">
        <v>1333</v>
      </c>
    </row>
    <row r="41" spans="2:8" ht="12.75">
      <c r="B41" s="2" t="s">
        <v>71</v>
      </c>
      <c r="G41" s="16">
        <f>'[2]BS'!$T$116</f>
        <v>27336.230880000003</v>
      </c>
      <c r="H41" s="17">
        <v>27336</v>
      </c>
    </row>
    <row r="42" spans="2:8" ht="12.75">
      <c r="B42" s="2" t="s">
        <v>72</v>
      </c>
      <c r="G42" s="21">
        <f>'[2]BS'!$T$95+'[2]BS'!$T$113-100</f>
        <v>-61278.73938699998</v>
      </c>
      <c r="H42" s="22">
        <v>-70782</v>
      </c>
    </row>
    <row r="43" spans="7:8" ht="12.75">
      <c r="G43" s="6">
        <f>SUM(G40:G42)</f>
        <v>-32609.20890699998</v>
      </c>
      <c r="H43" s="6">
        <f>SUM(H40:H42)</f>
        <v>-42113</v>
      </c>
    </row>
    <row r="44" spans="7:8" ht="12.75">
      <c r="G44" s="9">
        <f>+G37+G43</f>
        <v>87387.79079300001</v>
      </c>
      <c r="H44" s="9">
        <f>+H37+H43</f>
        <v>77884</v>
      </c>
    </row>
    <row r="45" spans="7:8" ht="12.75">
      <c r="G45" s="6"/>
      <c r="H45" s="6"/>
    </row>
    <row r="46" spans="1:8" ht="12.75">
      <c r="A46" s="1" t="s">
        <v>73</v>
      </c>
      <c r="G46" s="6">
        <f>'[2]BS'!$T$127</f>
        <v>34743.348647</v>
      </c>
      <c r="H46" s="6">
        <v>33417</v>
      </c>
    </row>
    <row r="47" spans="1:8" ht="12.75">
      <c r="A47" s="1"/>
      <c r="G47" s="6"/>
      <c r="H47" s="6"/>
    </row>
    <row r="48" spans="1:8" ht="12.75">
      <c r="A48" s="1" t="s">
        <v>74</v>
      </c>
      <c r="G48" s="6"/>
      <c r="H48" s="6"/>
    </row>
    <row r="49" spans="2:8" ht="12.75">
      <c r="B49" s="2" t="s">
        <v>64</v>
      </c>
      <c r="E49" s="19"/>
      <c r="G49" s="6">
        <f>'[2]BS'!$T$144</f>
        <v>231.17275</v>
      </c>
      <c r="H49" s="6">
        <v>266</v>
      </c>
    </row>
    <row r="50" spans="2:8" ht="12.75">
      <c r="B50" s="2" t="s">
        <v>75</v>
      </c>
      <c r="G50" s="6">
        <f>'[2]BS'!$T$145</f>
        <v>884.884</v>
      </c>
      <c r="H50" s="6">
        <v>1235</v>
      </c>
    </row>
    <row r="51" spans="2:8" ht="12.75">
      <c r="B51" s="2" t="s">
        <v>76</v>
      </c>
      <c r="G51" s="6">
        <f>'[2]BS'!$T$142</f>
        <v>15088.443920000002</v>
      </c>
      <c r="H51" s="14">
        <v>15088</v>
      </c>
    </row>
    <row r="53" spans="7:8" ht="13.5" thickBot="1">
      <c r="G53" s="58">
        <f>+G44+G46+G49+G50+G51</f>
        <v>138335.64011</v>
      </c>
      <c r="H53" s="58">
        <f>+H44+H46+H49+H50+H51</f>
        <v>127890</v>
      </c>
    </row>
    <row r="54" spans="7:8" ht="13.5" thickTop="1">
      <c r="G54" s="23"/>
      <c r="H54" s="23"/>
    </row>
    <row r="55" spans="1:8" s="1" customFormat="1" ht="12.75">
      <c r="A55" s="1" t="s">
        <v>77</v>
      </c>
      <c r="G55" s="59">
        <f>+G44/G37</f>
        <v>0.7282497980072415</v>
      </c>
      <c r="H55" s="59">
        <f>+H44/H37</f>
        <v>0.6490495595723227</v>
      </c>
    </row>
    <row r="56" spans="7:8" ht="12.75">
      <c r="G56" s="24"/>
      <c r="H56" s="24"/>
    </row>
  </sheetData>
  <printOptions/>
  <pageMargins left="0.984251968503937" right="0" top="0.7874015748031497" bottom="0" header="0" footer="0"/>
  <pageSetup fitToHeight="1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5">
      <pane xSplit="2" ySplit="1" topLeftCell="C48" activePane="bottomRight" state="frozen"/>
      <selection pane="topLeft" activeCell="A5" sqref="A5"/>
      <selection pane="topRight" activeCell="C5" sqref="C5"/>
      <selection pane="bottomLeft" activeCell="A6" sqref="A6"/>
      <selection pane="bottomRight" activeCell="H35" sqref="H35"/>
    </sheetView>
  </sheetViews>
  <sheetFormatPr defaultColWidth="9.140625" defaultRowHeight="12.75"/>
  <cols>
    <col min="1" max="2" width="9.140625" style="27" customWidth="1"/>
    <col min="3" max="3" width="11.00390625" style="27" customWidth="1"/>
    <col min="4" max="7" width="9.140625" style="27" customWidth="1"/>
    <col min="8" max="9" width="12.57421875" style="52" customWidth="1"/>
    <col min="10" max="16384" width="9.140625" style="27" customWidth="1"/>
  </cols>
  <sheetData>
    <row r="1" spans="1:9" ht="12.75">
      <c r="A1" s="26" t="s">
        <v>0</v>
      </c>
      <c r="I1" s="53"/>
    </row>
    <row r="2" spans="1:9" ht="12.75">
      <c r="A2" s="28" t="s">
        <v>102</v>
      </c>
      <c r="H2" s="53"/>
      <c r="I2" s="53"/>
    </row>
    <row r="3" spans="1:9" ht="12.75">
      <c r="A3" s="28"/>
      <c r="H3" s="53"/>
      <c r="I3" s="53"/>
    </row>
    <row r="4" ht="12.75">
      <c r="A4" s="28"/>
    </row>
    <row r="5" spans="1:9" ht="12.75">
      <c r="A5" s="67" t="s">
        <v>103</v>
      </c>
      <c r="H5" s="68">
        <f>'[3]P&amp;L'!G15</f>
        <v>38625</v>
      </c>
      <c r="I5" s="68">
        <f>'[3]P&amp;L'!H15</f>
        <v>38260</v>
      </c>
    </row>
    <row r="6" spans="1:9" ht="12.75">
      <c r="A6" s="28"/>
      <c r="H6" s="54" t="s">
        <v>10</v>
      </c>
      <c r="I6" s="54" t="s">
        <v>10</v>
      </c>
    </row>
    <row r="7" spans="1:9" ht="12.75">
      <c r="A7" s="28"/>
      <c r="H7" s="54"/>
      <c r="I7" s="54"/>
    </row>
    <row r="8" spans="1:9" ht="12.75">
      <c r="A8" s="29" t="s">
        <v>104</v>
      </c>
      <c r="G8" s="30"/>
      <c r="H8" s="62">
        <f>'P&amp;L'!I28</f>
        <v>1628.8674000000174</v>
      </c>
      <c r="I8" s="62">
        <v>1028</v>
      </c>
    </row>
    <row r="9" spans="1:9" ht="12.75">
      <c r="A9" s="28"/>
      <c r="G9" s="30"/>
      <c r="H9" s="62"/>
      <c r="I9" s="69"/>
    </row>
    <row r="10" spans="1:9" ht="12.75">
      <c r="A10" s="70" t="s">
        <v>105</v>
      </c>
      <c r="G10" s="30"/>
      <c r="H10" s="62"/>
      <c r="I10" s="69"/>
    </row>
    <row r="11" spans="1:9" ht="12.75">
      <c r="A11" s="29" t="s">
        <v>106</v>
      </c>
      <c r="G11" s="30"/>
      <c r="H11" s="71">
        <f>'[2]CF'!F11</f>
        <v>19.02138</v>
      </c>
      <c r="I11" s="69">
        <v>0</v>
      </c>
    </row>
    <row r="12" spans="1:9" ht="12.75">
      <c r="A12" s="29" t="s">
        <v>107</v>
      </c>
      <c r="G12" s="30"/>
      <c r="H12" s="71">
        <f>'[2]CF'!F12</f>
        <v>2446.8085287000004</v>
      </c>
      <c r="I12" s="69">
        <v>1739</v>
      </c>
    </row>
    <row r="13" spans="1:9" ht="12.75">
      <c r="A13" s="29" t="s">
        <v>108</v>
      </c>
      <c r="G13" s="30"/>
      <c r="H13" s="71">
        <f>'[2]CF'!F13</f>
        <v>1.8412899999999999</v>
      </c>
      <c r="I13" s="69">
        <v>0</v>
      </c>
    </row>
    <row r="14" spans="1:9" ht="12.75">
      <c r="A14" s="29" t="s">
        <v>109</v>
      </c>
      <c r="G14" s="30"/>
      <c r="H14" s="71">
        <f>'[2]CF'!F14</f>
        <v>-115.29514999999999</v>
      </c>
      <c r="I14" s="69">
        <v>-2480</v>
      </c>
    </row>
    <row r="15" spans="1:9" ht="12.75">
      <c r="A15" s="29" t="s">
        <v>110</v>
      </c>
      <c r="G15" s="30"/>
      <c r="H15" s="71">
        <f>'[2]CF'!F15</f>
        <v>447.15734</v>
      </c>
      <c r="I15" s="69">
        <v>317</v>
      </c>
    </row>
    <row r="16" spans="1:9" ht="12.75">
      <c r="A16" s="29" t="s">
        <v>111</v>
      </c>
      <c r="G16" s="30"/>
      <c r="H16" s="71">
        <f>'[2]CF'!F16</f>
        <v>-41.88396</v>
      </c>
      <c r="I16" s="69">
        <v>-35</v>
      </c>
    </row>
    <row r="17" spans="7:9" ht="12.75">
      <c r="G17" s="72"/>
      <c r="H17" s="63"/>
      <c r="I17" s="73"/>
    </row>
    <row r="18" spans="1:9" s="26" customFormat="1" ht="12.75">
      <c r="A18" s="96" t="s">
        <v>112</v>
      </c>
      <c r="B18" s="97"/>
      <c r="C18" s="97"/>
      <c r="D18" s="97"/>
      <c r="E18" s="97"/>
      <c r="F18" s="97"/>
      <c r="G18" s="98"/>
      <c r="H18" s="99">
        <f>SUM(H8:H17)</f>
        <v>4386.516828700018</v>
      </c>
      <c r="I18" s="99">
        <f>SUM(I8:I17)</f>
        <v>569</v>
      </c>
    </row>
    <row r="19" spans="1:9" ht="12.75">
      <c r="A19" s="29"/>
      <c r="G19" s="30"/>
      <c r="H19" s="62"/>
      <c r="I19" s="74"/>
    </row>
    <row r="20" spans="1:9" ht="12.75">
      <c r="A20" s="70" t="s">
        <v>113</v>
      </c>
      <c r="G20" s="30"/>
      <c r="H20" s="62"/>
      <c r="I20" s="74"/>
    </row>
    <row r="21" spans="1:9" ht="12.75">
      <c r="A21" s="29" t="s">
        <v>54</v>
      </c>
      <c r="G21" s="30"/>
      <c r="H21" s="71">
        <f>'[2]CF'!F21</f>
        <v>191.84581000000003</v>
      </c>
      <c r="I21" s="49">
        <v>625</v>
      </c>
    </row>
    <row r="22" spans="1:9" ht="12.75">
      <c r="A22" s="29" t="s">
        <v>55</v>
      </c>
      <c r="G22" s="30"/>
      <c r="H22" s="71">
        <f>'[2]CF'!F22</f>
        <v>-1809.291523700007</v>
      </c>
      <c r="I22" s="49">
        <v>-2004</v>
      </c>
    </row>
    <row r="23" spans="1:9" ht="12.75">
      <c r="A23" s="29" t="s">
        <v>114</v>
      </c>
      <c r="G23" s="30"/>
      <c r="H23" s="71">
        <v>-1229</v>
      </c>
      <c r="I23" s="49">
        <v>6496</v>
      </c>
    </row>
    <row r="24" spans="1:9" ht="12.75">
      <c r="A24" s="29" t="s">
        <v>115</v>
      </c>
      <c r="G24" s="30"/>
      <c r="H24" s="71">
        <f>'[2]CF'!F24</f>
        <v>-1381.3875200000002</v>
      </c>
      <c r="I24" s="49">
        <v>-6529</v>
      </c>
    </row>
    <row r="25" spans="1:9" ht="12.75">
      <c r="A25" s="29"/>
      <c r="G25" s="72"/>
      <c r="H25" s="63"/>
      <c r="I25" s="75"/>
    </row>
    <row r="26" spans="1:9" s="26" customFormat="1" ht="12.75">
      <c r="A26" s="96" t="s">
        <v>116</v>
      </c>
      <c r="B26" s="97"/>
      <c r="C26" s="97"/>
      <c r="D26" s="97"/>
      <c r="E26" s="97"/>
      <c r="F26" s="97"/>
      <c r="G26" s="98"/>
      <c r="H26" s="99">
        <f>SUM(H18:H25)</f>
        <v>158.68359500001043</v>
      </c>
      <c r="I26" s="99">
        <f>SUM(I18:I25)</f>
        <v>-843</v>
      </c>
    </row>
    <row r="27" spans="1:9" ht="12.75">
      <c r="A27" s="29"/>
      <c r="G27" s="30"/>
      <c r="H27" s="62"/>
      <c r="I27" s="74"/>
    </row>
    <row r="28" spans="1:9" ht="12.75">
      <c r="A28" s="29" t="s">
        <v>117</v>
      </c>
      <c r="G28" s="30"/>
      <c r="H28" s="71">
        <f>'[2]CF'!F28</f>
        <v>-447.15734</v>
      </c>
      <c r="I28" s="74">
        <v>-317</v>
      </c>
    </row>
    <row r="29" spans="1:9" ht="12.75">
      <c r="A29" s="29" t="s">
        <v>118</v>
      </c>
      <c r="G29" s="30"/>
      <c r="H29" s="71">
        <f>'[2]CF'!F29</f>
        <v>-2590</v>
      </c>
      <c r="I29" s="74">
        <v>-3967</v>
      </c>
    </row>
    <row r="30" spans="1:9" ht="12.75">
      <c r="A30" s="29"/>
      <c r="G30" s="30"/>
      <c r="H30" s="62"/>
      <c r="I30" s="74"/>
    </row>
    <row r="31" spans="1:9" ht="12.75">
      <c r="A31" s="76" t="s">
        <v>134</v>
      </c>
      <c r="B31" s="77"/>
      <c r="C31" s="77"/>
      <c r="D31" s="77"/>
      <c r="E31" s="77"/>
      <c r="F31" s="77"/>
      <c r="G31" s="78"/>
      <c r="H31" s="65">
        <f>SUM(H26:H29)</f>
        <v>-2878.4737449999893</v>
      </c>
      <c r="I31" s="65">
        <f>SUM(I26:I29)</f>
        <v>-5127</v>
      </c>
    </row>
    <row r="32" spans="1:9" ht="12.75">
      <c r="A32" s="79"/>
      <c r="B32" s="80"/>
      <c r="C32" s="80"/>
      <c r="D32" s="80"/>
      <c r="E32" s="80"/>
      <c r="F32" s="80"/>
      <c r="G32" s="31"/>
      <c r="H32" s="64"/>
      <c r="I32" s="74"/>
    </row>
    <row r="33" spans="1:9" ht="12.75">
      <c r="A33" s="67" t="s">
        <v>119</v>
      </c>
      <c r="G33" s="30"/>
      <c r="H33" s="62"/>
      <c r="I33" s="74"/>
    </row>
    <row r="34" spans="1:9" ht="12.75">
      <c r="A34" s="29" t="s">
        <v>78</v>
      </c>
      <c r="G34" s="30"/>
      <c r="H34" s="71">
        <v>1448</v>
      </c>
      <c r="I34" s="74">
        <v>1187</v>
      </c>
    </row>
    <row r="35" spans="1:9" ht="12.75">
      <c r="A35" s="29" t="s">
        <v>127</v>
      </c>
      <c r="H35" s="71">
        <v>-547</v>
      </c>
      <c r="I35" s="102">
        <v>0</v>
      </c>
    </row>
    <row r="36" spans="1:9" ht="12.75">
      <c r="A36" s="29" t="s">
        <v>120</v>
      </c>
      <c r="G36" s="30"/>
      <c r="H36" s="71">
        <f>'[2]CF'!F36</f>
        <v>1.8412899999999999</v>
      </c>
      <c r="I36" s="74">
        <v>0</v>
      </c>
    </row>
    <row r="37" spans="1:9" ht="12.75">
      <c r="A37" s="29" t="s">
        <v>79</v>
      </c>
      <c r="G37" s="30"/>
      <c r="H37" s="71">
        <f>'[2]CF'!F37</f>
        <v>41.88396</v>
      </c>
      <c r="I37" s="74">
        <v>35</v>
      </c>
    </row>
    <row r="38" spans="1:9" ht="12.75">
      <c r="A38" s="29"/>
      <c r="G38" s="30"/>
      <c r="H38" s="62"/>
      <c r="I38" s="74"/>
    </row>
    <row r="39" spans="1:9" ht="12.75">
      <c r="A39" s="76" t="s">
        <v>121</v>
      </c>
      <c r="B39" s="77"/>
      <c r="C39" s="77"/>
      <c r="D39" s="77"/>
      <c r="E39" s="77"/>
      <c r="F39" s="77"/>
      <c r="G39" s="78"/>
      <c r="H39" s="65">
        <f>SUM(H33:H38)</f>
        <v>944.72525</v>
      </c>
      <c r="I39" s="65">
        <f>SUM(I33:I38)</f>
        <v>1222</v>
      </c>
    </row>
    <row r="40" spans="1:9" ht="12.75">
      <c r="A40" s="81"/>
      <c r="B40" s="80"/>
      <c r="C40" s="80"/>
      <c r="D40" s="80"/>
      <c r="E40" s="80"/>
      <c r="F40" s="80"/>
      <c r="G40" s="31"/>
      <c r="H40" s="64"/>
      <c r="I40" s="74"/>
    </row>
    <row r="41" spans="1:9" ht="12.75">
      <c r="A41" s="67" t="s">
        <v>122</v>
      </c>
      <c r="G41" s="30"/>
      <c r="H41" s="62"/>
      <c r="I41" s="74"/>
    </row>
    <row r="42" spans="1:9" ht="12.75">
      <c r="A42" s="28"/>
      <c r="G42" s="30"/>
      <c r="H42" s="62"/>
      <c r="I42" s="74"/>
    </row>
    <row r="43" spans="1:9" ht="12.75">
      <c r="A43" s="29" t="s">
        <v>128</v>
      </c>
      <c r="F43" s="62"/>
      <c r="G43" s="64"/>
      <c r="H43" s="71">
        <v>9200</v>
      </c>
      <c r="I43" s="71">
        <f>'[2]CF'!G43</f>
        <v>0</v>
      </c>
    </row>
    <row r="44" spans="1:9" ht="12.75">
      <c r="A44" s="29" t="s">
        <v>123</v>
      </c>
      <c r="F44" s="62"/>
      <c r="G44" s="64"/>
      <c r="H44" s="71">
        <f>'[2]CF'!F44</f>
        <v>-232.75096</v>
      </c>
      <c r="I44" s="71">
        <f>'[2]CF'!G44</f>
        <v>2227</v>
      </c>
    </row>
    <row r="45" spans="1:9" ht="12.75">
      <c r="A45" s="29" t="s">
        <v>124</v>
      </c>
      <c r="G45" s="30"/>
      <c r="H45" s="71">
        <f>'[2]CF'!F45</f>
        <v>350.116</v>
      </c>
      <c r="I45" s="74">
        <v>115</v>
      </c>
    </row>
    <row r="46" spans="1:9" ht="12.75">
      <c r="A46" s="29" t="s">
        <v>80</v>
      </c>
      <c r="G46" s="30"/>
      <c r="H46" s="71">
        <f>'[2]CF'!F46</f>
        <v>-547.1</v>
      </c>
      <c r="I46" s="74">
        <v>-196</v>
      </c>
    </row>
    <row r="47" spans="1:9" ht="12.75">
      <c r="A47" s="29"/>
      <c r="G47" s="30"/>
      <c r="H47" s="62"/>
      <c r="I47" s="74"/>
    </row>
    <row r="48" spans="1:9" ht="12.75">
      <c r="A48" s="76" t="s">
        <v>125</v>
      </c>
      <c r="B48" s="82"/>
      <c r="C48" s="82"/>
      <c r="D48" s="82"/>
      <c r="E48" s="82"/>
      <c r="F48" s="82"/>
      <c r="G48" s="78"/>
      <c r="H48" s="65">
        <f>SUM(H43:H47)</f>
        <v>8770.26504</v>
      </c>
      <c r="I48" s="65">
        <f>SUM(I42:I47)</f>
        <v>2146</v>
      </c>
    </row>
    <row r="49" spans="1:9" ht="12.75">
      <c r="A49" s="29"/>
      <c r="G49" s="30"/>
      <c r="H49" s="62"/>
      <c r="I49" s="74"/>
    </row>
    <row r="50" spans="1:9" ht="12.75">
      <c r="A50" s="28" t="s">
        <v>126</v>
      </c>
      <c r="G50" s="31"/>
      <c r="H50" s="64">
        <f>+H31+H39+H48</f>
        <v>6836.516545000011</v>
      </c>
      <c r="I50" s="64">
        <f>+I31+I39+I48</f>
        <v>-1759</v>
      </c>
    </row>
    <row r="51" spans="1:9" ht="12.75">
      <c r="A51" s="29"/>
      <c r="G51" s="30"/>
      <c r="H51" s="62"/>
      <c r="I51" s="74"/>
    </row>
    <row r="52" spans="1:9" ht="12.75">
      <c r="A52" s="28" t="s">
        <v>135</v>
      </c>
      <c r="G52" s="30"/>
      <c r="H52" s="71">
        <f>'[2]CF'!$F$52</f>
        <v>-102</v>
      </c>
      <c r="I52" s="74">
        <v>4701</v>
      </c>
    </row>
    <row r="53" spans="1:9" ht="12.75">
      <c r="A53" s="29"/>
      <c r="G53" s="30"/>
      <c r="H53" s="62"/>
      <c r="I53" s="74"/>
    </row>
    <row r="54" spans="1:9" ht="13.5" thickBot="1">
      <c r="A54" s="83" t="s">
        <v>133</v>
      </c>
      <c r="B54" s="32"/>
      <c r="C54" s="32"/>
      <c r="D54" s="32"/>
      <c r="E54" s="32"/>
      <c r="F54" s="32"/>
      <c r="G54" s="33"/>
      <c r="H54" s="66">
        <f>+H50+H52</f>
        <v>6734.516545000011</v>
      </c>
      <c r="I54" s="66">
        <f>+I50+I52</f>
        <v>2942</v>
      </c>
    </row>
    <row r="55" spans="1:9" ht="12.75">
      <c r="A55" s="28"/>
      <c r="G55" s="31"/>
      <c r="H55" s="64"/>
      <c r="I55" s="74"/>
    </row>
    <row r="56" spans="1:9" ht="12.75">
      <c r="A56" s="29" t="s">
        <v>81</v>
      </c>
      <c r="G56" s="30"/>
      <c r="H56" s="62"/>
      <c r="I56" s="74"/>
    </row>
    <row r="57" spans="1:9" ht="12.75">
      <c r="A57" s="29"/>
      <c r="G57" s="30"/>
      <c r="H57" s="62"/>
      <c r="I57" s="74"/>
    </row>
    <row r="58" spans="1:9" ht="12.75">
      <c r="A58" s="29" t="s">
        <v>59</v>
      </c>
      <c r="G58" s="30"/>
      <c r="H58" s="62">
        <f>'[3]B.S.'!G20</f>
        <v>6992.736</v>
      </c>
      <c r="I58" s="74">
        <v>738</v>
      </c>
    </row>
    <row r="59" spans="1:9" ht="12.75">
      <c r="A59" s="29" t="s">
        <v>60</v>
      </c>
      <c r="G59" s="30"/>
      <c r="H59" s="62">
        <f>'[3]B.S.'!G21</f>
        <v>1169.87128</v>
      </c>
      <c r="I59" s="74">
        <v>4478</v>
      </c>
    </row>
    <row r="60" spans="1:9" ht="12.75">
      <c r="A60" s="29" t="s">
        <v>65</v>
      </c>
      <c r="G60" s="30"/>
      <c r="H60" s="62">
        <f>'[2]CF'!$F$60</f>
        <v>-1427.3877</v>
      </c>
      <c r="I60" s="74">
        <v>-2274</v>
      </c>
    </row>
    <row r="61" spans="1:9" ht="13.5" thickBot="1">
      <c r="A61" s="34" t="s">
        <v>82</v>
      </c>
      <c r="B61" s="32"/>
      <c r="C61" s="32"/>
      <c r="D61" s="32"/>
      <c r="E61" s="32"/>
      <c r="F61" s="32"/>
      <c r="G61" s="33"/>
      <c r="H61" s="66">
        <f>SUM(H58:H60)</f>
        <v>6735.21958</v>
      </c>
      <c r="I61" s="66">
        <f>SUM(I58:I60)</f>
        <v>2942</v>
      </c>
    </row>
    <row r="62" spans="8:9" ht="12.75">
      <c r="H62" s="55"/>
      <c r="I62" s="55"/>
    </row>
    <row r="63" spans="8:9" ht="12.75">
      <c r="H63" s="55"/>
      <c r="I63" s="55"/>
    </row>
    <row r="64" spans="8:9" ht="12.75">
      <c r="H64" s="55"/>
      <c r="I64" s="55"/>
    </row>
    <row r="65" spans="8:9" ht="12.75">
      <c r="H65" s="55"/>
      <c r="I65" s="55"/>
    </row>
    <row r="66" spans="8:9" ht="12.75">
      <c r="H66" s="55"/>
      <c r="I66" s="55"/>
    </row>
    <row r="67" spans="8:9" ht="12.75">
      <c r="H67" s="55"/>
      <c r="I67" s="55"/>
    </row>
    <row r="68" spans="8:9" ht="12.75">
      <c r="H68" s="55"/>
      <c r="I68" s="55"/>
    </row>
    <row r="69" spans="8:9" ht="12.75">
      <c r="H69" s="55"/>
      <c r="I69" s="55"/>
    </row>
    <row r="70" spans="8:9" ht="12.75">
      <c r="H70" s="55"/>
      <c r="I70" s="55"/>
    </row>
    <row r="71" spans="8:9" ht="12.75">
      <c r="H71" s="55"/>
      <c r="I71" s="55"/>
    </row>
    <row r="72" spans="8:9" ht="12.75">
      <c r="H72" s="55"/>
      <c r="I72" s="55"/>
    </row>
    <row r="73" spans="8:9" ht="12.75">
      <c r="H73" s="55"/>
      <c r="I73" s="55"/>
    </row>
    <row r="74" spans="8:9" ht="12.75">
      <c r="H74" s="55"/>
      <c r="I74" s="55"/>
    </row>
    <row r="75" spans="8:9" ht="12.75">
      <c r="H75" s="55"/>
      <c r="I75" s="55"/>
    </row>
    <row r="76" spans="8:9" ht="12.75">
      <c r="H76" s="55"/>
      <c r="I76" s="55"/>
    </row>
    <row r="77" spans="8:9" ht="12.75">
      <c r="H77" s="55"/>
      <c r="I77" s="55"/>
    </row>
    <row r="78" spans="8:9" ht="12.75">
      <c r="H78" s="55"/>
      <c r="I78" s="55"/>
    </row>
    <row r="79" spans="8:9" ht="12.75">
      <c r="H79" s="55"/>
      <c r="I79" s="55"/>
    </row>
    <row r="80" spans="8:9" ht="12.75">
      <c r="H80" s="55"/>
      <c r="I80" s="55"/>
    </row>
    <row r="81" spans="8:9" ht="12.75">
      <c r="H81" s="55"/>
      <c r="I81" s="55"/>
    </row>
    <row r="82" spans="8:9" ht="12.75">
      <c r="H82" s="55"/>
      <c r="I82" s="55"/>
    </row>
    <row r="83" spans="8:9" ht="12.75">
      <c r="H83" s="55"/>
      <c r="I83" s="55"/>
    </row>
    <row r="84" spans="8:9" ht="12.75">
      <c r="H84" s="55"/>
      <c r="I84" s="55"/>
    </row>
    <row r="85" spans="8:9" ht="12.75">
      <c r="H85" s="55"/>
      <c r="I85" s="55"/>
    </row>
    <row r="86" spans="8:9" ht="12.75">
      <c r="H86" s="55"/>
      <c r="I86" s="55"/>
    </row>
    <row r="87" spans="8:9" ht="12.75">
      <c r="H87" s="55"/>
      <c r="I87" s="55"/>
    </row>
    <row r="88" spans="8:9" ht="12.75">
      <c r="H88" s="55"/>
      <c r="I88" s="55"/>
    </row>
    <row r="89" spans="8:9" ht="12.75">
      <c r="H89" s="55"/>
      <c r="I89" s="55"/>
    </row>
    <row r="90" spans="8:9" ht="12.75">
      <c r="H90" s="55"/>
      <c r="I90" s="55"/>
    </row>
    <row r="91" spans="8:9" ht="12.75">
      <c r="H91" s="55"/>
      <c r="I91" s="55"/>
    </row>
    <row r="92" spans="8:9" ht="12.75">
      <c r="H92" s="55"/>
      <c r="I92" s="55"/>
    </row>
    <row r="93" spans="8:9" ht="12.75">
      <c r="H93" s="55"/>
      <c r="I93" s="55"/>
    </row>
    <row r="94" spans="8:9" ht="12.75">
      <c r="H94" s="55"/>
      <c r="I94" s="55"/>
    </row>
    <row r="95" spans="8:9" ht="12.75">
      <c r="H95" s="55"/>
      <c r="I95" s="55"/>
    </row>
    <row r="96" spans="8:9" ht="12.75">
      <c r="H96" s="55"/>
      <c r="I96" s="55"/>
    </row>
    <row r="97" spans="8:9" ht="12.75">
      <c r="H97" s="55"/>
      <c r="I97" s="55"/>
    </row>
    <row r="98" spans="8:9" ht="12.75">
      <c r="H98" s="55"/>
      <c r="I98" s="55"/>
    </row>
  </sheetData>
  <printOptions/>
  <pageMargins left="0.7874015748031497" right="0" top="0.7874015748031497" bottom="0" header="0" footer="0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D1">
      <selection activeCell="G13" sqref="G13"/>
    </sheetView>
  </sheetViews>
  <sheetFormatPr defaultColWidth="9.140625" defaultRowHeight="12.75"/>
  <cols>
    <col min="3" max="3" width="21.421875" style="0" customWidth="1"/>
    <col min="4" max="5" width="11.7109375" style="39" customWidth="1"/>
    <col min="6" max="6" width="14.7109375" style="39" customWidth="1"/>
    <col min="7" max="7" width="15.7109375" style="39" customWidth="1"/>
    <col min="8" max="8" width="11.421875" style="39" customWidth="1"/>
  </cols>
  <sheetData>
    <row r="1" spans="1:9" ht="12.75">
      <c r="A1" s="1" t="s">
        <v>0</v>
      </c>
      <c r="D1" s="35"/>
      <c r="E1" s="36"/>
      <c r="F1" s="37"/>
      <c r="G1" s="38"/>
      <c r="I1" s="25"/>
    </row>
    <row r="2" spans="1:9" ht="12.75">
      <c r="A2" s="12" t="s">
        <v>83</v>
      </c>
      <c r="B2" s="13"/>
      <c r="C2" s="13"/>
      <c r="G2" s="40"/>
      <c r="I2" s="25"/>
    </row>
    <row r="3" spans="1:9" ht="12.75">
      <c r="A3" s="12" t="s">
        <v>137</v>
      </c>
      <c r="B3" s="13"/>
      <c r="C3" s="13"/>
      <c r="F3" s="37"/>
      <c r="G3" s="37"/>
      <c r="I3" s="25"/>
    </row>
    <row r="4" spans="1:9" ht="12.75">
      <c r="A4" s="12"/>
      <c r="B4" s="13"/>
      <c r="C4" s="13"/>
      <c r="F4" s="37"/>
      <c r="G4" s="37"/>
      <c r="I4" s="25"/>
    </row>
    <row r="5" spans="1:9" ht="12.75">
      <c r="A5" s="12"/>
      <c r="B5" s="13"/>
      <c r="C5" s="13"/>
      <c r="F5" s="37"/>
      <c r="G5" s="37"/>
      <c r="I5" s="25"/>
    </row>
    <row r="6" spans="1:9" ht="12.75">
      <c r="A6" s="12"/>
      <c r="B6" s="13"/>
      <c r="C6" s="13"/>
      <c r="D6" s="41" t="s">
        <v>84</v>
      </c>
      <c r="E6" s="41" t="s">
        <v>85</v>
      </c>
      <c r="F6" s="41" t="s">
        <v>91</v>
      </c>
      <c r="G6" s="42" t="s">
        <v>86</v>
      </c>
      <c r="H6" s="37"/>
      <c r="I6" s="25"/>
    </row>
    <row r="7" spans="1:9" ht="12.75">
      <c r="A7" s="12"/>
      <c r="B7" s="13"/>
      <c r="C7" s="13"/>
      <c r="D7" s="41" t="s">
        <v>87</v>
      </c>
      <c r="E7" s="41" t="s">
        <v>88</v>
      </c>
      <c r="F7" s="41" t="s">
        <v>92</v>
      </c>
      <c r="G7" s="42" t="s">
        <v>89</v>
      </c>
      <c r="H7" s="42" t="s">
        <v>90</v>
      </c>
      <c r="I7" s="25"/>
    </row>
    <row r="8" spans="1:9" ht="12.75">
      <c r="A8" s="13"/>
      <c r="B8" s="13"/>
      <c r="C8" s="13"/>
      <c r="D8" s="43" t="s">
        <v>10</v>
      </c>
      <c r="E8" s="43" t="s">
        <v>10</v>
      </c>
      <c r="F8" s="43" t="s">
        <v>10</v>
      </c>
      <c r="G8" s="43" t="s">
        <v>10</v>
      </c>
      <c r="H8" s="43" t="s">
        <v>10</v>
      </c>
      <c r="I8" s="25"/>
    </row>
    <row r="9" spans="1:9" ht="12.75">
      <c r="A9" s="13"/>
      <c r="B9" s="13"/>
      <c r="C9" s="13"/>
      <c r="D9" s="43"/>
      <c r="E9" s="43"/>
      <c r="G9" s="43"/>
      <c r="H9" s="43"/>
      <c r="I9" s="25"/>
    </row>
    <row r="10" spans="7:9" ht="12.75">
      <c r="G10" s="40"/>
      <c r="H10" s="40"/>
      <c r="I10" s="49"/>
    </row>
    <row r="11" spans="1:9" ht="12.75">
      <c r="A11" s="13" t="s">
        <v>97</v>
      </c>
      <c r="B11" s="13"/>
      <c r="C11" s="13"/>
      <c r="D11" s="44">
        <v>119997</v>
      </c>
      <c r="E11" s="44">
        <v>1333.3</v>
      </c>
      <c r="F11" s="44">
        <v>27336.231</v>
      </c>
      <c r="G11" s="40">
        <v>-70782.49</v>
      </c>
      <c r="H11" s="40">
        <f>SUM(D11:G11)</f>
        <v>77884.04100000001</v>
      </c>
      <c r="I11" s="25"/>
    </row>
    <row r="12" spans="1:10" ht="12.75">
      <c r="A12" s="13" t="s">
        <v>129</v>
      </c>
      <c r="B12" s="13"/>
      <c r="C12" s="13"/>
      <c r="D12" s="13"/>
      <c r="E12" s="44"/>
      <c r="F12" s="44"/>
      <c r="G12" s="40">
        <v>9200</v>
      </c>
      <c r="H12" s="40">
        <f>SUM(E12:G12)</f>
        <v>9200</v>
      </c>
      <c r="J12" s="25"/>
    </row>
    <row r="13" spans="1:9" ht="12.75">
      <c r="A13" s="13" t="s">
        <v>96</v>
      </c>
      <c r="B13" s="13"/>
      <c r="C13" s="13"/>
      <c r="D13" s="45"/>
      <c r="E13" s="45"/>
      <c r="F13" s="46"/>
      <c r="G13" s="48">
        <f>'P&amp;L'!I54</f>
        <v>302.89575300001775</v>
      </c>
      <c r="H13" s="40">
        <f>SUM(D13:G13)</f>
        <v>302.89575300001775</v>
      </c>
      <c r="I13" s="25"/>
    </row>
    <row r="14" spans="1:9" ht="12.75">
      <c r="A14" s="13"/>
      <c r="B14" s="13"/>
      <c r="C14" s="13"/>
      <c r="D14" s="45"/>
      <c r="E14" s="45"/>
      <c r="F14" s="46"/>
      <c r="G14" s="48"/>
      <c r="H14" s="40"/>
      <c r="I14" s="25"/>
    </row>
    <row r="15" spans="1:9" ht="13.5" thickBot="1">
      <c r="A15" s="13" t="s">
        <v>136</v>
      </c>
      <c r="B15" s="13"/>
      <c r="C15" s="13"/>
      <c r="D15" s="47">
        <f>SUM(D11:D14)</f>
        <v>119997</v>
      </c>
      <c r="E15" s="47">
        <f>SUM(E11:E14)</f>
        <v>1333.3</v>
      </c>
      <c r="F15" s="47">
        <f>SUM(F11:F14)</f>
        <v>27336.231</v>
      </c>
      <c r="G15" s="47">
        <f>SUM(G11:G14)</f>
        <v>-61279.594246999986</v>
      </c>
      <c r="H15" s="47">
        <f>SUM(H11:H14)</f>
        <v>87386.93675300003</v>
      </c>
      <c r="I15" s="25"/>
    </row>
    <row r="16" spans="7:9" ht="13.5" thickTop="1">
      <c r="G16" s="40"/>
      <c r="I16" s="49"/>
    </row>
    <row r="17" spans="3:8" s="51" customFormat="1" ht="12.75">
      <c r="C17" s="100"/>
      <c r="D17" s="101"/>
      <c r="E17" s="101"/>
      <c r="F17" s="101"/>
      <c r="G17" s="101"/>
      <c r="H17" s="40"/>
    </row>
  </sheetData>
  <printOptions/>
  <pageMargins left="0.3937007874015748" right="0" top="0.7874015748031497" bottom="0" header="0" footer="0"/>
  <pageSetup fitToHeight="1" fitToWidth="1" horizontalDpi="180" verticalDpi="18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TASJA SDN. BHD.</cp:lastModifiedBy>
  <cp:lastPrinted>2005-11-28T23:53:07Z</cp:lastPrinted>
  <dcterms:created xsi:type="dcterms:W3CDTF">2005-02-28T04:45:55Z</dcterms:created>
  <dcterms:modified xsi:type="dcterms:W3CDTF">2005-11-28T23:55:15Z</dcterms:modified>
  <cp:category/>
  <cp:version/>
  <cp:contentType/>
  <cp:contentStatus/>
</cp:coreProperties>
</file>